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95" windowWidth="20730" windowHeight="9405" firstSheet="9" activeTab="13"/>
  </bookViews>
  <sheets>
    <sheet name="First-Page" sheetId="2" r:id="rId1"/>
    <sheet name="Contents" sheetId="3" r:id="rId2"/>
    <sheet name="Sheet1" sheetId="4" r:id="rId3"/>
    <sheet name="AT-1-Gen_Info " sheetId="5" r:id="rId4"/>
    <sheet name="AT-2-S1 BUDGET00" sheetId="6" r:id="rId5"/>
    <sheet name="AT_2A_fundflow" sheetId="7" r:id="rId6"/>
    <sheet name="AT-2B_DBT" sheetId="8" r:id="rId7"/>
    <sheet name="AT-3" sheetId="9" r:id="rId8"/>
    <sheet name="AT3A_cvrg(Insti)_PY" sheetId="10" r:id="rId9"/>
    <sheet name="AT3B_cvrg(Insti)_UPY " sheetId="11" r:id="rId10"/>
    <sheet name="AT3C_cvrg(Insti)_UPY " sheetId="12" r:id="rId11"/>
    <sheet name="enrolment vs availed_PY" sheetId="13" r:id="rId12"/>
    <sheet name="enrolment vs availed_UPY" sheetId="14" r:id="rId13"/>
    <sheet name="AT-4B" sheetId="15" r:id="rId14"/>
    <sheet name="T5_PLAN_vs_PRFM" sheetId="16" r:id="rId15"/>
    <sheet name="T5A_PLAN_vs_PRFM " sheetId="17" r:id="rId16"/>
    <sheet name="T5B_PLAN_vs_PRFM  (2)" sheetId="18" r:id="rId17"/>
    <sheet name="T5C_Drought_PLAN_vs_PRFM " sheetId="19" r:id="rId18"/>
    <sheet name="T5D_Drought_PLAN_vs_PRFM  " sheetId="20" r:id="rId19"/>
    <sheet name="T6_FG_py_Utlsn" sheetId="21" r:id="rId20"/>
    <sheet name="T6A_FG_Upy_Utlsn " sheetId="22" r:id="rId21"/>
    <sheet name="T6B_Pay_FG_FCI_Pry" sheetId="23" r:id="rId22"/>
    <sheet name="T6C_Coarse_Grain" sheetId="24" r:id="rId23"/>
    <sheet name="T7_CC_PY_Utlsn" sheetId="25" r:id="rId24"/>
    <sheet name="T7ACC_UPY_Utlsn 00" sheetId="26" r:id="rId25"/>
    <sheet name="AT-8_Hon_CCH_Pry" sheetId="27" r:id="rId26"/>
    <sheet name="AT-8A_Hon_CCH_UPry" sheetId="28" r:id="rId27"/>
    <sheet name="AT9_TA0" sheetId="29" r:id="rId28"/>
    <sheet name="AT10_MME" sheetId="30" r:id="rId29"/>
    <sheet name="AT10A_" sheetId="31" r:id="rId30"/>
    <sheet name="AT-10 B" sheetId="32" r:id="rId31"/>
    <sheet name="AT-10 C" sheetId="33" r:id="rId32"/>
    <sheet name="AT-10D" sheetId="34" r:id="rId33"/>
    <sheet name="AT-10 E" sheetId="35" r:id="rId34"/>
    <sheet name="AT-10 F" sheetId="36" r:id="rId35"/>
    <sheet name="AT11_KS Year wise" sheetId="37" r:id="rId36"/>
    <sheet name="AT11A_KS-District wise" sheetId="38" r:id="rId37"/>
    <sheet name="AT12_KD-New" sheetId="39" r:id="rId38"/>
    <sheet name="AT12A_KD-Replacement" sheetId="40" r:id="rId39"/>
    <sheet name="Mode of cooking" sheetId="41" r:id="rId40"/>
    <sheet name="AT-14" sheetId="42" r:id="rId41"/>
    <sheet name="AT-14 A" sheetId="43" r:id="rId42"/>
    <sheet name="AT-15" sheetId="44" r:id="rId43"/>
    <sheet name="AT-16" sheetId="45" r:id="rId44"/>
    <sheet name="AT_17_Coverage-RBSK " sheetId="46" r:id="rId45"/>
    <sheet name="AT18_Details_Community " sheetId="47" r:id="rId46"/>
    <sheet name="AT_19_Impl_Agency" sheetId="48" r:id="rId47"/>
    <sheet name="AT_20_CentralCookingagency " sheetId="49" r:id="rId48"/>
    <sheet name="AT-21" sheetId="50" r:id="rId49"/>
    <sheet name="AT-21 (2)" sheetId="51" r:id="rId50"/>
    <sheet name="AT-22" sheetId="52" r:id="rId51"/>
    <sheet name="AT-23 MIS" sheetId="53" r:id="rId52"/>
    <sheet name="AT-23A _AMS" sheetId="54" r:id="rId53"/>
    <sheet name="AT-24" sheetId="55" r:id="rId54"/>
    <sheet name="AT-25" sheetId="56" r:id="rId55"/>
    <sheet name="Sheet1 (2)" sheetId="57" r:id="rId56"/>
    <sheet name="AT26_NoWD" sheetId="58" r:id="rId57"/>
    <sheet name="AT26A_NoWD" sheetId="59" r:id="rId58"/>
    <sheet name="AT27_Req_FG_CA_Pry" sheetId="60" r:id="rId59"/>
    <sheet name="AT27A_Req_FG_CA_U Pry " sheetId="61" r:id="rId60"/>
    <sheet name="AT27B_Req_FG_CA_N CLP" sheetId="62" r:id="rId61"/>
    <sheet name="AT27C_Req_FG_Drought -Pry " sheetId="63" r:id="rId62"/>
    <sheet name="AT27D_Req_FG_Drought -UPry " sheetId="64" r:id="rId63"/>
    <sheet name="AT_28_RqmtKitchen" sheetId="65" r:id="rId64"/>
    <sheet name="AT-28A_RqmtPlinthArea" sheetId="66" r:id="rId65"/>
    <sheet name="AT-28B_Kitchen repair" sheetId="67" r:id="rId66"/>
    <sheet name="AT29_Replacement KD " sheetId="68" r:id="rId67"/>
    <sheet name="AT29_A_Replacement KD" sheetId="69" r:id="rId68"/>
    <sheet name="AT-30_Coook-cum-Helper" sheetId="70" r:id="rId69"/>
    <sheet name="AT_31_Budget_provision " sheetId="71" r:id="rId70"/>
    <sheet name="AT32_Drought Pry Util" sheetId="72" r:id="rId71"/>
    <sheet name="AT-32A Drought UPry Util" sheetId="73" r:id="rId72"/>
  </sheets>
  <calcPr calcId="125725"/>
</workbook>
</file>

<file path=xl/calcChain.xml><?xml version="1.0" encoding="utf-8"?>
<calcChain xmlns="http://schemas.openxmlformats.org/spreadsheetml/2006/main">
  <c r="F53" i="5"/>
  <c r="D53"/>
  <c r="N20" i="17"/>
  <c r="N19"/>
  <c r="O14"/>
  <c r="O13"/>
  <c r="M14" i="16"/>
  <c r="M13"/>
  <c r="K20"/>
  <c r="N14" i="17"/>
  <c r="N13"/>
  <c r="L14"/>
  <c r="L13"/>
  <c r="L14" i="16"/>
  <c r="L13"/>
  <c r="P20" i="28"/>
  <c r="P19"/>
  <c r="M20"/>
  <c r="M19"/>
  <c r="J20"/>
  <c r="J19"/>
  <c r="G20"/>
  <c r="G19"/>
  <c r="C20"/>
  <c r="C19"/>
  <c r="V13" i="26"/>
  <c r="V12"/>
  <c r="U13"/>
  <c r="U12"/>
  <c r="T12"/>
  <c r="T13"/>
  <c r="S13"/>
  <c r="S12"/>
  <c r="P13" i="22"/>
  <c r="Q13"/>
  <c r="R13"/>
  <c r="P14"/>
  <c r="Q14"/>
  <c r="R14"/>
  <c r="O14"/>
  <c r="O13"/>
  <c r="C21" i="29"/>
  <c r="E20" i="26"/>
  <c r="N30" i="6"/>
  <c r="N31" s="1"/>
  <c r="K30"/>
  <c r="J32"/>
  <c r="J31"/>
  <c r="J30"/>
  <c r="I17" i="25" l="1"/>
  <c r="F13" i="17"/>
  <c r="D16"/>
  <c r="F13" i="16"/>
  <c r="J13" i="8" l="1"/>
  <c r="G22"/>
  <c r="L17" i="73"/>
  <c r="K17"/>
  <c r="J17"/>
  <c r="I17"/>
  <c r="H17"/>
  <c r="G17"/>
  <c r="F17"/>
  <c r="E17"/>
  <c r="D17"/>
  <c r="C17"/>
  <c r="L17" i="72"/>
  <c r="K17"/>
  <c r="J17"/>
  <c r="I17"/>
  <c r="H17"/>
  <c r="G17"/>
  <c r="F17"/>
  <c r="E17"/>
  <c r="D17"/>
  <c r="C17"/>
  <c r="Q25" i="71"/>
  <c r="P25"/>
  <c r="O25"/>
  <c r="N25"/>
  <c r="M25"/>
  <c r="L25"/>
  <c r="H25"/>
  <c r="G25"/>
  <c r="F25"/>
  <c r="E25"/>
  <c r="D25"/>
  <c r="C25"/>
  <c r="T19"/>
  <c r="S19"/>
  <c r="R19"/>
  <c r="K19"/>
  <c r="W19" s="1"/>
  <c r="J19"/>
  <c r="I19"/>
  <c r="T18"/>
  <c r="S18"/>
  <c r="R18"/>
  <c r="K18"/>
  <c r="J18"/>
  <c r="V18" s="1"/>
  <c r="I18"/>
  <c r="U18" s="1"/>
  <c r="T17"/>
  <c r="S17"/>
  <c r="R17"/>
  <c r="K17"/>
  <c r="J17"/>
  <c r="V17" s="1"/>
  <c r="I17"/>
  <c r="U17" s="1"/>
  <c r="V16"/>
  <c r="T16"/>
  <c r="S16"/>
  <c r="R16"/>
  <c r="K16"/>
  <c r="J16"/>
  <c r="I16"/>
  <c r="W15"/>
  <c r="T15"/>
  <c r="T25" s="1"/>
  <c r="S15"/>
  <c r="V15" s="1"/>
  <c r="R15"/>
  <c r="K15"/>
  <c r="J15"/>
  <c r="I15"/>
  <c r="L16" i="70"/>
  <c r="J16"/>
  <c r="I16"/>
  <c r="H16"/>
  <c r="F16"/>
  <c r="E16"/>
  <c r="G27" s="1"/>
  <c r="D16"/>
  <c r="K14"/>
  <c r="K12"/>
  <c r="K16" s="1"/>
  <c r="U17" i="69"/>
  <c r="T17"/>
  <c r="S17"/>
  <c r="Q17"/>
  <c r="P17"/>
  <c r="O17"/>
  <c r="M17"/>
  <c r="L17"/>
  <c r="K17"/>
  <c r="I17"/>
  <c r="H17"/>
  <c r="G17"/>
  <c r="E17"/>
  <c r="D17"/>
  <c r="C17"/>
  <c r="V15"/>
  <c r="R15"/>
  <c r="N15"/>
  <c r="J15"/>
  <c r="F15"/>
  <c r="V13"/>
  <c r="R13"/>
  <c r="N13"/>
  <c r="J13"/>
  <c r="F13"/>
  <c r="F17" s="1"/>
  <c r="U17" i="68"/>
  <c r="T17"/>
  <c r="S17"/>
  <c r="Q17"/>
  <c r="P17"/>
  <c r="O17"/>
  <c r="M17"/>
  <c r="L17"/>
  <c r="K17"/>
  <c r="I17"/>
  <c r="H17"/>
  <c r="G17"/>
  <c r="E17"/>
  <c r="D17"/>
  <c r="C17"/>
  <c r="V15"/>
  <c r="V17" s="1"/>
  <c r="R15"/>
  <c r="N15"/>
  <c r="J15"/>
  <c r="F15"/>
  <c r="V13"/>
  <c r="R13"/>
  <c r="R17" s="1"/>
  <c r="N13"/>
  <c r="N17" s="1"/>
  <c r="J13"/>
  <c r="J17" s="1"/>
  <c r="F13"/>
  <c r="F16" i="67"/>
  <c r="E16"/>
  <c r="D16"/>
  <c r="C16"/>
  <c r="G14"/>
  <c r="G16" s="1"/>
  <c r="S16" i="66"/>
  <c r="R16"/>
  <c r="Q16"/>
  <c r="P16"/>
  <c r="O16"/>
  <c r="N16"/>
  <c r="M16"/>
  <c r="L16"/>
  <c r="K16"/>
  <c r="J16"/>
  <c r="I16"/>
  <c r="H16"/>
  <c r="G16"/>
  <c r="F16"/>
  <c r="E16"/>
  <c r="D16"/>
  <c r="C16"/>
  <c r="M16" i="65"/>
  <c r="L16"/>
  <c r="K16"/>
  <c r="I16"/>
  <c r="H16"/>
  <c r="G16"/>
  <c r="F16"/>
  <c r="E16"/>
  <c r="D16"/>
  <c r="C16"/>
  <c r="Q14"/>
  <c r="P14"/>
  <c r="P16" s="1"/>
  <c r="O14"/>
  <c r="N14"/>
  <c r="J14"/>
  <c r="F14"/>
  <c r="Q12"/>
  <c r="Q16" s="1"/>
  <c r="P12"/>
  <c r="O12"/>
  <c r="N12"/>
  <c r="N16" s="1"/>
  <c r="J12"/>
  <c r="F12"/>
  <c r="P16" i="64"/>
  <c r="O16"/>
  <c r="N16"/>
  <c r="M16"/>
  <c r="L16"/>
  <c r="K16"/>
  <c r="J16"/>
  <c r="I16"/>
  <c r="H16"/>
  <c r="G16"/>
  <c r="F16"/>
  <c r="E16"/>
  <c r="D16"/>
  <c r="C16"/>
  <c r="P16" i="63"/>
  <c r="O16"/>
  <c r="N16"/>
  <c r="M16"/>
  <c r="L16"/>
  <c r="K16"/>
  <c r="J16"/>
  <c r="I16"/>
  <c r="H16"/>
  <c r="G16"/>
  <c r="F16"/>
  <c r="E16"/>
  <c r="D16"/>
  <c r="C16"/>
  <c r="P16" i="62"/>
  <c r="O16"/>
  <c r="N16"/>
  <c r="M16"/>
  <c r="L16"/>
  <c r="K16"/>
  <c r="J16"/>
  <c r="I16"/>
  <c r="H16"/>
  <c r="G16"/>
  <c r="F16"/>
  <c r="E16"/>
  <c r="D16"/>
  <c r="C16"/>
  <c r="U16" i="61"/>
  <c r="R16"/>
  <c r="Q16"/>
  <c r="P16"/>
  <c r="O16"/>
  <c r="N16"/>
  <c r="L16"/>
  <c r="J16"/>
  <c r="F16"/>
  <c r="E16"/>
  <c r="D16"/>
  <c r="C16"/>
  <c r="K14"/>
  <c r="I14" s="1"/>
  <c r="V14" s="1"/>
  <c r="G14"/>
  <c r="G16" s="1"/>
  <c r="M12"/>
  <c r="G12"/>
  <c r="K12" s="1"/>
  <c r="K16" s="1"/>
  <c r="U16" i="60"/>
  <c r="T16"/>
  <c r="S16"/>
  <c r="R16"/>
  <c r="Q16"/>
  <c r="P16"/>
  <c r="O16"/>
  <c r="N16"/>
  <c r="L16"/>
  <c r="J16"/>
  <c r="F16"/>
  <c r="E16"/>
  <c r="D16"/>
  <c r="C16"/>
  <c r="G14"/>
  <c r="K14" s="1"/>
  <c r="I14" s="1"/>
  <c r="V14" s="1"/>
  <c r="G12"/>
  <c r="M12" s="1"/>
  <c r="K23" i="59"/>
  <c r="L23" i="58"/>
  <c r="F23"/>
  <c r="E23"/>
  <c r="D23"/>
  <c r="C23"/>
  <c r="G22"/>
  <c r="H22" s="1"/>
  <c r="J22" s="1"/>
  <c r="I22" s="1"/>
  <c r="G21"/>
  <c r="H21" s="1"/>
  <c r="J21" s="1"/>
  <c r="I21" s="1"/>
  <c r="H20"/>
  <c r="J20" s="1"/>
  <c r="I20" s="1"/>
  <c r="G20"/>
  <c r="H19"/>
  <c r="J19" s="1"/>
  <c r="I19" s="1"/>
  <c r="G19"/>
  <c r="G18"/>
  <c r="H18" s="1"/>
  <c r="J18" s="1"/>
  <c r="I18" s="1"/>
  <c r="G17"/>
  <c r="H17" s="1"/>
  <c r="J17" s="1"/>
  <c r="I17" s="1"/>
  <c r="H16"/>
  <c r="J16" s="1"/>
  <c r="I16" s="1"/>
  <c r="G16"/>
  <c r="H15"/>
  <c r="J15" s="1"/>
  <c r="I15" s="1"/>
  <c r="G15"/>
  <c r="G14"/>
  <c r="H14" s="1"/>
  <c r="J14" s="1"/>
  <c r="I14" s="1"/>
  <c r="G13"/>
  <c r="H13" s="1"/>
  <c r="J13" s="1"/>
  <c r="I13" s="1"/>
  <c r="I12"/>
  <c r="H12"/>
  <c r="G12"/>
  <c r="G11"/>
  <c r="L21" i="54"/>
  <c r="K21"/>
  <c r="J21"/>
  <c r="I21"/>
  <c r="H21"/>
  <c r="G21"/>
  <c r="F21"/>
  <c r="E21"/>
  <c r="D21"/>
  <c r="C21"/>
  <c r="P17" i="53"/>
  <c r="O17"/>
  <c r="N17"/>
  <c r="M17"/>
  <c r="L17"/>
  <c r="K17"/>
  <c r="J17"/>
  <c r="I17"/>
  <c r="H17"/>
  <c r="G17"/>
  <c r="F17"/>
  <c r="E17"/>
  <c r="D17"/>
  <c r="C17"/>
  <c r="O14" i="52"/>
  <c r="N14"/>
  <c r="M14"/>
  <c r="L14"/>
  <c r="K14"/>
  <c r="J14"/>
  <c r="I14"/>
  <c r="H14"/>
  <c r="G14"/>
  <c r="F14"/>
  <c r="E14"/>
  <c r="D14"/>
  <c r="C14"/>
  <c r="J14" i="51"/>
  <c r="I14"/>
  <c r="G14"/>
  <c r="F14"/>
  <c r="E14"/>
  <c r="D14"/>
  <c r="C14"/>
  <c r="K12"/>
  <c r="H12"/>
  <c r="K10"/>
  <c r="H10"/>
  <c r="H14" s="1"/>
  <c r="G14" i="50"/>
  <c r="F14"/>
  <c r="E14"/>
  <c r="D14"/>
  <c r="C14"/>
  <c r="J12"/>
  <c r="I12"/>
  <c r="K12" s="1"/>
  <c r="H12"/>
  <c r="J10"/>
  <c r="J14" s="1"/>
  <c r="I10"/>
  <c r="K10" s="1"/>
  <c r="K14" s="1"/>
  <c r="H10"/>
  <c r="H14" s="1"/>
  <c r="M17" i="49"/>
  <c r="L17"/>
  <c r="K17"/>
  <c r="J17"/>
  <c r="I17"/>
  <c r="H17"/>
  <c r="G17"/>
  <c r="F17"/>
  <c r="E17"/>
  <c r="O17" s="1"/>
  <c r="D17"/>
  <c r="C17"/>
  <c r="O15"/>
  <c r="O13"/>
  <c r="I16" i="48"/>
  <c r="H16"/>
  <c r="G16"/>
  <c r="F16"/>
  <c r="E16"/>
  <c r="D16"/>
  <c r="C16"/>
  <c r="J14"/>
  <c r="J12"/>
  <c r="F17" i="47"/>
  <c r="E17"/>
  <c r="D17"/>
  <c r="C17"/>
  <c r="L17" i="46"/>
  <c r="K17"/>
  <c r="J17"/>
  <c r="I17"/>
  <c r="H17"/>
  <c r="G17"/>
  <c r="F17"/>
  <c r="E17"/>
  <c r="D17"/>
  <c r="C17"/>
  <c r="H14" i="43"/>
  <c r="G14"/>
  <c r="F14"/>
  <c r="E14"/>
  <c r="D14"/>
  <c r="M14" i="42"/>
  <c r="H14"/>
  <c r="G14"/>
  <c r="F14"/>
  <c r="E14"/>
  <c r="D14"/>
  <c r="C14"/>
  <c r="N12"/>
  <c r="L12"/>
  <c r="K12"/>
  <c r="J12"/>
  <c r="I12"/>
  <c r="N10"/>
  <c r="L10"/>
  <c r="L14" s="1"/>
  <c r="K10"/>
  <c r="K14" s="1"/>
  <c r="J10"/>
  <c r="J14" s="1"/>
  <c r="I10"/>
  <c r="G15" i="41"/>
  <c r="F15"/>
  <c r="E15"/>
  <c r="D15"/>
  <c r="C15"/>
  <c r="H13"/>
  <c r="H15" s="1"/>
  <c r="H11"/>
  <c r="K17" i="40"/>
  <c r="H17"/>
  <c r="G17"/>
  <c r="F17"/>
  <c r="E17"/>
  <c r="D17"/>
  <c r="C17"/>
  <c r="J15"/>
  <c r="I15"/>
  <c r="J13"/>
  <c r="I13"/>
  <c r="I17" s="1"/>
  <c r="K17" i="39"/>
  <c r="J17"/>
  <c r="I17"/>
  <c r="H17"/>
  <c r="G17"/>
  <c r="F17"/>
  <c r="E17"/>
  <c r="D17"/>
  <c r="C17"/>
  <c r="K17" i="38"/>
  <c r="J17"/>
  <c r="I17"/>
  <c r="H17"/>
  <c r="G17"/>
  <c r="F17"/>
  <c r="E17"/>
  <c r="D17"/>
  <c r="C17"/>
  <c r="K27" i="37"/>
  <c r="J27"/>
  <c r="I27"/>
  <c r="H27"/>
  <c r="G27"/>
  <c r="F27"/>
  <c r="E27"/>
  <c r="D27"/>
  <c r="C27"/>
  <c r="E14" i="36"/>
  <c r="D14"/>
  <c r="C14"/>
  <c r="H14" i="35"/>
  <c r="G14"/>
  <c r="F14"/>
  <c r="E14"/>
  <c r="D14"/>
  <c r="C14"/>
  <c r="G20" i="34"/>
  <c r="G16"/>
  <c r="G15"/>
  <c r="J14" i="33"/>
  <c r="I14"/>
  <c r="H14"/>
  <c r="G14"/>
  <c r="F14"/>
  <c r="E14"/>
  <c r="D14"/>
  <c r="C14"/>
  <c r="I18" i="32"/>
  <c r="H18"/>
  <c r="G18"/>
  <c r="F18"/>
  <c r="E18"/>
  <c r="D18"/>
  <c r="C18"/>
  <c r="D18" i="31"/>
  <c r="C18"/>
  <c r="G25" i="30"/>
  <c r="F25"/>
  <c r="E25"/>
  <c r="D25"/>
  <c r="C25"/>
  <c r="G16"/>
  <c r="G26" s="1"/>
  <c r="F16"/>
  <c r="F26" s="1"/>
  <c r="E16"/>
  <c r="E26" s="1"/>
  <c r="D16"/>
  <c r="C16"/>
  <c r="C26" s="1"/>
  <c r="H17" i="29"/>
  <c r="G17"/>
  <c r="H15"/>
  <c r="H12"/>
  <c r="V17" i="28"/>
  <c r="U17"/>
  <c r="O17"/>
  <c r="N17"/>
  <c r="P17" s="1"/>
  <c r="L17"/>
  <c r="K17"/>
  <c r="I17"/>
  <c r="H17"/>
  <c r="F17"/>
  <c r="E17"/>
  <c r="D17"/>
  <c r="C17"/>
  <c r="R15"/>
  <c r="Q15"/>
  <c r="P15"/>
  <c r="M15"/>
  <c r="J15"/>
  <c r="G15"/>
  <c r="R14"/>
  <c r="Q14"/>
  <c r="Q17" s="1"/>
  <c r="P14"/>
  <c r="M14"/>
  <c r="J14"/>
  <c r="G14"/>
  <c r="V18" i="27"/>
  <c r="U18"/>
  <c r="O18"/>
  <c r="N18"/>
  <c r="L18"/>
  <c r="K18"/>
  <c r="I18"/>
  <c r="H18"/>
  <c r="F18"/>
  <c r="E18"/>
  <c r="D18"/>
  <c r="C18"/>
  <c r="C21" s="1"/>
  <c r="R16"/>
  <c r="Q16"/>
  <c r="P16"/>
  <c r="M16"/>
  <c r="M18" s="1"/>
  <c r="J16"/>
  <c r="G16"/>
  <c r="R15"/>
  <c r="Q15"/>
  <c r="Q18" s="1"/>
  <c r="P15"/>
  <c r="J15"/>
  <c r="G15"/>
  <c r="M16" i="26"/>
  <c r="L16"/>
  <c r="J16"/>
  <c r="I16"/>
  <c r="F16"/>
  <c r="H16" s="1"/>
  <c r="E16"/>
  <c r="Q14"/>
  <c r="O14"/>
  <c r="N14"/>
  <c r="K14"/>
  <c r="H14"/>
  <c r="E14"/>
  <c r="O13"/>
  <c r="N13"/>
  <c r="K13"/>
  <c r="H13"/>
  <c r="E13"/>
  <c r="M17" i="25"/>
  <c r="L17"/>
  <c r="J17"/>
  <c r="K17" s="1"/>
  <c r="F17"/>
  <c r="E17"/>
  <c r="O15"/>
  <c r="O17" s="1"/>
  <c r="Q17" s="1"/>
  <c r="N15"/>
  <c r="K15"/>
  <c r="H15"/>
  <c r="E15"/>
  <c r="O14"/>
  <c r="Q14" s="1"/>
  <c r="N14"/>
  <c r="K14"/>
  <c r="H14"/>
  <c r="E14"/>
  <c r="K17" i="24"/>
  <c r="J17"/>
  <c r="I17"/>
  <c r="H17"/>
  <c r="F17"/>
  <c r="E17"/>
  <c r="D17"/>
  <c r="C17"/>
  <c r="L15"/>
  <c r="G15"/>
  <c r="L13"/>
  <c r="G13"/>
  <c r="G17" s="1"/>
  <c r="M17" i="23"/>
  <c r="L17"/>
  <c r="I17"/>
  <c r="H17"/>
  <c r="G17"/>
  <c r="F17"/>
  <c r="E17"/>
  <c r="D17"/>
  <c r="C17"/>
  <c r="K15"/>
  <c r="K14"/>
  <c r="K16" i="22"/>
  <c r="J16"/>
  <c r="I16"/>
  <c r="H16"/>
  <c r="F16"/>
  <c r="E16"/>
  <c r="D16"/>
  <c r="L14"/>
  <c r="G14"/>
  <c r="L13"/>
  <c r="G13"/>
  <c r="K16" i="21"/>
  <c r="K20" s="1"/>
  <c r="J16"/>
  <c r="J20" s="1"/>
  <c r="I16"/>
  <c r="H16"/>
  <c r="F16"/>
  <c r="E16"/>
  <c r="D16"/>
  <c r="L14"/>
  <c r="G14"/>
  <c r="L13"/>
  <c r="G13"/>
  <c r="G16" s="1"/>
  <c r="J17" i="20"/>
  <c r="I17"/>
  <c r="G17"/>
  <c r="E17"/>
  <c r="D17"/>
  <c r="C17"/>
  <c r="H15"/>
  <c r="F15"/>
  <c r="H13"/>
  <c r="H17" s="1"/>
  <c r="F13"/>
  <c r="F17" s="1"/>
  <c r="J17" i="19"/>
  <c r="I17"/>
  <c r="G17"/>
  <c r="E17"/>
  <c r="D17"/>
  <c r="C17"/>
  <c r="H15"/>
  <c r="F15"/>
  <c r="H13"/>
  <c r="F13"/>
  <c r="J17" i="18"/>
  <c r="I17"/>
  <c r="G17"/>
  <c r="E17"/>
  <c r="D17"/>
  <c r="C17"/>
  <c r="H15"/>
  <c r="F15"/>
  <c r="H13"/>
  <c r="H17" s="1"/>
  <c r="F13"/>
  <c r="F17" s="1"/>
  <c r="G16" i="17"/>
  <c r="C16"/>
  <c r="F14"/>
  <c r="F16" s="1"/>
  <c r="G16" i="16"/>
  <c r="D16"/>
  <c r="C16"/>
  <c r="F14"/>
  <c r="F16" s="1"/>
  <c r="G14" i="15"/>
  <c r="F14"/>
  <c r="D14"/>
  <c r="K15" i="14"/>
  <c r="J15"/>
  <c r="I15"/>
  <c r="H15"/>
  <c r="F15"/>
  <c r="E15"/>
  <c r="D15"/>
  <c r="C15"/>
  <c r="P13"/>
  <c r="O13"/>
  <c r="N13"/>
  <c r="M13"/>
  <c r="L13"/>
  <c r="L15" s="1"/>
  <c r="G13"/>
  <c r="G14" i="70" s="1"/>
  <c r="P12" i="14"/>
  <c r="O12"/>
  <c r="O15" s="1"/>
  <c r="N12"/>
  <c r="N15" s="1"/>
  <c r="M12"/>
  <c r="M15" s="1"/>
  <c r="L12"/>
  <c r="G12"/>
  <c r="G15" s="1"/>
  <c r="K15" i="13"/>
  <c r="J15"/>
  <c r="I15"/>
  <c r="H15"/>
  <c r="F15"/>
  <c r="E15"/>
  <c r="D15"/>
  <c r="C15"/>
  <c r="P13"/>
  <c r="O13"/>
  <c r="N13"/>
  <c r="M13"/>
  <c r="L13"/>
  <c r="G13"/>
  <c r="C14" i="70" s="1"/>
  <c r="P12" i="13"/>
  <c r="O12"/>
  <c r="N12"/>
  <c r="N15" s="1"/>
  <c r="M12"/>
  <c r="L12"/>
  <c r="L15" s="1"/>
  <c r="G12"/>
  <c r="C12" i="70" s="1"/>
  <c r="K16" i="12"/>
  <c r="J16"/>
  <c r="I16"/>
  <c r="H16"/>
  <c r="G16"/>
  <c r="F16"/>
  <c r="E16"/>
  <c r="D16"/>
  <c r="C16"/>
  <c r="L14"/>
  <c r="G14"/>
  <c r="M14" s="1"/>
  <c r="M12"/>
  <c r="L12"/>
  <c r="L16" s="1"/>
  <c r="G12"/>
  <c r="K16" i="11"/>
  <c r="J16"/>
  <c r="I16"/>
  <c r="H16"/>
  <c r="F16"/>
  <c r="E16"/>
  <c r="D16"/>
  <c r="C16"/>
  <c r="L14"/>
  <c r="G14"/>
  <c r="M14" s="1"/>
  <c r="L12"/>
  <c r="M12" s="1"/>
  <c r="M16" s="1"/>
  <c r="G12"/>
  <c r="N17" i="10"/>
  <c r="K17"/>
  <c r="J17"/>
  <c r="I17"/>
  <c r="H17"/>
  <c r="F17"/>
  <c r="E17"/>
  <c r="D17"/>
  <c r="C17"/>
  <c r="M15"/>
  <c r="L15"/>
  <c r="G15"/>
  <c r="L13"/>
  <c r="L17" s="1"/>
  <c r="G13"/>
  <c r="G17" s="1"/>
  <c r="H14" i="9"/>
  <c r="G14"/>
  <c r="E14"/>
  <c r="D14"/>
  <c r="C14"/>
  <c r="F12"/>
  <c r="F10"/>
  <c r="L45" i="8"/>
  <c r="J45"/>
  <c r="H43"/>
  <c r="H48" s="1"/>
  <c r="G31"/>
  <c r="G32" s="1"/>
  <c r="L22"/>
  <c r="I22"/>
  <c r="H22"/>
  <c r="E22"/>
  <c r="D22"/>
  <c r="C22"/>
  <c r="J21"/>
  <c r="F21"/>
  <c r="J20"/>
  <c r="F20"/>
  <c r="J19"/>
  <c r="F19"/>
  <c r="J18"/>
  <c r="F18"/>
  <c r="K18" s="1"/>
  <c r="J17"/>
  <c r="F17"/>
  <c r="J16"/>
  <c r="F16"/>
  <c r="J15"/>
  <c r="F15"/>
  <c r="J14"/>
  <c r="F14"/>
  <c r="K14" s="1"/>
  <c r="J22"/>
  <c r="F13"/>
  <c r="E28" i="6"/>
  <c r="D28"/>
  <c r="C28"/>
  <c r="N27"/>
  <c r="J27"/>
  <c r="I27"/>
  <c r="Q27" s="1"/>
  <c r="U27" s="1"/>
  <c r="H27"/>
  <c r="P27" s="1"/>
  <c r="T27" s="1"/>
  <c r="G27"/>
  <c r="O27" s="1"/>
  <c r="S27" s="1"/>
  <c r="F27"/>
  <c r="Q26"/>
  <c r="U26" s="1"/>
  <c r="P26"/>
  <c r="T26" s="1"/>
  <c r="O26"/>
  <c r="S26" s="1"/>
  <c r="V26" s="1"/>
  <c r="N26"/>
  <c r="J26"/>
  <c r="F26"/>
  <c r="Q25"/>
  <c r="U25" s="1"/>
  <c r="P25"/>
  <c r="T25" s="1"/>
  <c r="O25"/>
  <c r="S25" s="1"/>
  <c r="N25"/>
  <c r="J25"/>
  <c r="F25"/>
  <c r="N23"/>
  <c r="N28" s="1"/>
  <c r="M23"/>
  <c r="M28" s="1"/>
  <c r="L23"/>
  <c r="L28" s="1"/>
  <c r="K23"/>
  <c r="K28" s="1"/>
  <c r="F23"/>
  <c r="F28" s="1"/>
  <c r="N22"/>
  <c r="R22" s="1"/>
  <c r="I22"/>
  <c r="Q22" s="1"/>
  <c r="U22" s="1"/>
  <c r="H22"/>
  <c r="P22" s="1"/>
  <c r="T22" s="1"/>
  <c r="G22"/>
  <c r="O22" s="1"/>
  <c r="S22" s="1"/>
  <c r="F22"/>
  <c r="N21"/>
  <c r="R21" s="1"/>
  <c r="I21"/>
  <c r="Q21" s="1"/>
  <c r="U21" s="1"/>
  <c r="H21"/>
  <c r="P21" s="1"/>
  <c r="T21" s="1"/>
  <c r="G21"/>
  <c r="O21" s="1"/>
  <c r="S21" s="1"/>
  <c r="F21"/>
  <c r="N20"/>
  <c r="R20" s="1"/>
  <c r="I20"/>
  <c r="Q20" s="1"/>
  <c r="U20" s="1"/>
  <c r="H20"/>
  <c r="P20" s="1"/>
  <c r="T20" s="1"/>
  <c r="G20"/>
  <c r="O20" s="1"/>
  <c r="S20" s="1"/>
  <c r="F20"/>
  <c r="N19"/>
  <c r="R19" s="1"/>
  <c r="I19"/>
  <c r="H19"/>
  <c r="P19" s="1"/>
  <c r="T19" s="1"/>
  <c r="G19"/>
  <c r="O19" s="1"/>
  <c r="S19" s="1"/>
  <c r="F19"/>
  <c r="N18"/>
  <c r="R18" s="1"/>
  <c r="I18"/>
  <c r="Q18" s="1"/>
  <c r="U18" s="1"/>
  <c r="H18"/>
  <c r="G18"/>
  <c r="O18" s="1"/>
  <c r="S18" s="1"/>
  <c r="F18"/>
  <c r="D47" i="5"/>
  <c r="S32"/>
  <c r="Q32"/>
  <c r="O32"/>
  <c r="M32"/>
  <c r="K32"/>
  <c r="I32"/>
  <c r="G32"/>
  <c r="E32"/>
  <c r="J13"/>
  <c r="H13"/>
  <c r="F13"/>
  <c r="D13"/>
  <c r="B13"/>
  <c r="L12"/>
  <c r="L11"/>
  <c r="L13" s="1"/>
  <c r="M17" i="28" l="1"/>
  <c r="E19"/>
  <c r="F19"/>
  <c r="R17"/>
  <c r="E20" i="27"/>
  <c r="F20"/>
  <c r="R18"/>
  <c r="O16" i="26"/>
  <c r="Q16" s="1"/>
  <c r="N16"/>
  <c r="H17" i="25"/>
  <c r="F19"/>
  <c r="I20" i="21"/>
  <c r="H20" i="22"/>
  <c r="H20" i="21"/>
  <c r="L16"/>
  <c r="S15" i="28"/>
  <c r="D26" i="30"/>
  <c r="H26" s="1"/>
  <c r="N14" i="42"/>
  <c r="M14" i="61"/>
  <c r="R14" i="65"/>
  <c r="J17" i="69"/>
  <c r="V19" i="71"/>
  <c r="V25" s="1"/>
  <c r="Q12" i="13"/>
  <c r="H13" i="16" s="1"/>
  <c r="K17" i="23"/>
  <c r="C16" i="70"/>
  <c r="M15" i="13"/>
  <c r="P15" i="14"/>
  <c r="H17" i="19"/>
  <c r="N17" i="25"/>
  <c r="K16" i="26"/>
  <c r="H25" i="30"/>
  <c r="M16" i="61"/>
  <c r="F22" i="8"/>
  <c r="K13"/>
  <c r="M16" i="12"/>
  <c r="R26" i="6"/>
  <c r="K21" i="8"/>
  <c r="L16" i="11"/>
  <c r="H23" i="6"/>
  <c r="K16" i="8"/>
  <c r="K20"/>
  <c r="F14" i="9"/>
  <c r="Q12" i="14"/>
  <c r="F17" i="19"/>
  <c r="L16" i="22"/>
  <c r="J17" i="40"/>
  <c r="I14" i="42"/>
  <c r="K14" i="51"/>
  <c r="G23" i="58"/>
  <c r="U19" i="71"/>
  <c r="G16" i="22"/>
  <c r="P18" i="27"/>
  <c r="V17" i="69"/>
  <c r="U16" i="71"/>
  <c r="W18"/>
  <c r="K17" i="8"/>
  <c r="V20" i="6"/>
  <c r="V27"/>
  <c r="I23"/>
  <c r="V21"/>
  <c r="R25"/>
  <c r="K15" i="8"/>
  <c r="K19"/>
  <c r="P15" i="13"/>
  <c r="Q13" i="14"/>
  <c r="H14" i="17" s="1"/>
  <c r="J14" s="1"/>
  <c r="L17" i="24"/>
  <c r="S15" i="27"/>
  <c r="J18"/>
  <c r="S14" i="28"/>
  <c r="I14" i="50"/>
  <c r="R17" i="69"/>
  <c r="K25" i="71"/>
  <c r="R27" i="6"/>
  <c r="O15" i="13"/>
  <c r="G18" i="27"/>
  <c r="G17" i="28"/>
  <c r="J16" i="48"/>
  <c r="J16" i="65"/>
  <c r="O16"/>
  <c r="F17" i="68"/>
  <c r="N17" i="69"/>
  <c r="U15" i="71"/>
  <c r="W17"/>
  <c r="H28" i="6"/>
  <c r="P23"/>
  <c r="V22"/>
  <c r="V25"/>
  <c r="I23" i="58"/>
  <c r="U25" i="71"/>
  <c r="I28" i="6"/>
  <c r="Q23"/>
  <c r="P18"/>
  <c r="T18" s="1"/>
  <c r="V18" s="1"/>
  <c r="G23"/>
  <c r="M13" i="10"/>
  <c r="M17" s="1"/>
  <c r="G15" i="13"/>
  <c r="G17" s="1"/>
  <c r="C10" i="15"/>
  <c r="Q15" i="25"/>
  <c r="J17" i="28"/>
  <c r="K12" i="60"/>
  <c r="G16"/>
  <c r="W16" i="71"/>
  <c r="W25" s="1"/>
  <c r="S25"/>
  <c r="Q13" i="13"/>
  <c r="H14" i="16" s="1"/>
  <c r="J14" s="1"/>
  <c r="S16" i="27"/>
  <c r="S18" s="1"/>
  <c r="H16" i="30"/>
  <c r="R12" i="65"/>
  <c r="R16" s="1"/>
  <c r="G12" i="70"/>
  <c r="G16" s="1"/>
  <c r="J25" i="71"/>
  <c r="R25"/>
  <c r="Q19" i="6"/>
  <c r="U19" s="1"/>
  <c r="V19" s="1"/>
  <c r="G16" i="11"/>
  <c r="C12" i="15"/>
  <c r="E12" s="1"/>
  <c r="M14" i="60"/>
  <c r="M16" s="1"/>
  <c r="I25" i="71"/>
  <c r="Q13" i="26"/>
  <c r="H11" i="58"/>
  <c r="H23" s="1"/>
  <c r="I12" i="61"/>
  <c r="S17" i="28" l="1"/>
  <c r="Q15" i="14"/>
  <c r="H13" i="17"/>
  <c r="J13" s="1"/>
  <c r="J16" s="1"/>
  <c r="K22" i="8"/>
  <c r="Q28" i="6"/>
  <c r="U23"/>
  <c r="U28" s="1"/>
  <c r="I12" i="60"/>
  <c r="K16"/>
  <c r="P28" i="6"/>
  <c r="T23"/>
  <c r="T28" s="1"/>
  <c r="E10" i="15"/>
  <c r="E14" s="1"/>
  <c r="C14"/>
  <c r="H16" i="16"/>
  <c r="J13"/>
  <c r="J16" s="1"/>
  <c r="I16" i="61"/>
  <c r="V12"/>
  <c r="V16" s="1"/>
  <c r="J23" i="6"/>
  <c r="R23" s="1"/>
  <c r="R28" s="1"/>
  <c r="G28"/>
  <c r="J28" s="1"/>
  <c r="O23"/>
  <c r="Q15" i="13"/>
  <c r="H16" i="17" l="1"/>
  <c r="I16" i="60"/>
  <c r="V12"/>
  <c r="V16" s="1"/>
  <c r="O28" i="6"/>
  <c r="S23"/>
  <c r="V23" l="1"/>
  <c r="V28" s="1"/>
  <c r="S28"/>
</calcChain>
</file>

<file path=xl/sharedStrings.xml><?xml version="1.0" encoding="utf-8"?>
<sst xmlns="http://schemas.openxmlformats.org/spreadsheetml/2006/main" count="2782" uniqueCount="1043">
  <si>
    <t>Table: AT-7</t>
  </si>
  <si>
    <t>[Mid-Day Meal Scheme]</t>
  </si>
  <si>
    <t>Annual Work Plan and Budget 2020-21</t>
  </si>
  <si>
    <t>Table: AT-7: Utilisation of Cooking Cost* (Primary, Classes I-V) during 2019-20</t>
  </si>
  <si>
    <t>State: Goa</t>
  </si>
  <si>
    <t>[Rs. in lakh]</t>
  </si>
  <si>
    <t>(For the Period 01.4.19 to 31.12.19)</t>
  </si>
  <si>
    <t>S.No.</t>
  </si>
  <si>
    <t>Name of District</t>
  </si>
  <si>
    <t>Allocation for  2019-20</t>
  </si>
  <si>
    <t xml:space="preserve">Opening Balance as on 01.04.2019                                     </t>
  </si>
  <si>
    <t xml:space="preserve">Cooking Cost Recieved                        </t>
  </si>
  <si>
    <t xml:space="preserve">Total Cooking cost expenditure                   </t>
  </si>
  <si>
    <t xml:space="preserve">Total Unspent Balance as on 31.12.2019   </t>
  </si>
  <si>
    <t>Centre</t>
  </si>
  <si>
    <t>** State</t>
  </si>
  <si>
    <t>Total</t>
  </si>
  <si>
    <t>**State</t>
  </si>
  <si>
    <t>Central             (col6+9-12)</t>
  </si>
  <si>
    <t xml:space="preserve">**State (col.7+10-13) </t>
  </si>
  <si>
    <t>Total (col.8+11-14)</t>
  </si>
  <si>
    <t>North</t>
  </si>
  <si>
    <t>South</t>
  </si>
  <si>
    <t>(Signature)</t>
  </si>
  <si>
    <t xml:space="preserve">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</si>
  <si>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Government of Goa</t>
  </si>
  <si>
    <t xml:space="preserve">                                   Seal:</t>
  </si>
  <si>
    <t>k</t>
  </si>
  <si>
    <t>Contents</t>
  </si>
  <si>
    <t>S. No.</t>
  </si>
  <si>
    <t>Table No.</t>
  </si>
  <si>
    <t>Particulars</t>
  </si>
  <si>
    <t>AT- 1</t>
  </si>
  <si>
    <t>GENERAL INFORMATION for 2019-2020</t>
  </si>
  <si>
    <t>AT - 2</t>
  </si>
  <si>
    <t>Details of  Provisions  in the State Budget 2019-2020</t>
  </si>
  <si>
    <t>AT - 2 A</t>
  </si>
  <si>
    <t>Releasing of Funds from State to Directorate / Authority / District / Block / School level during 2019-2020</t>
  </si>
  <si>
    <t>AT - 2 B</t>
  </si>
  <si>
    <t xml:space="preserve">Month wise Transfer of Funds vs Expenditure under DBT during 2019-20 </t>
  </si>
  <si>
    <t>AT - 3</t>
  </si>
  <si>
    <t>No. of Institutions in the State vis a vis Institutions serving MDM during 2019-2020</t>
  </si>
  <si>
    <t>AT- 3 A</t>
  </si>
  <si>
    <t>No. of Institutions covered  (Primary, Classes I-V)  during 2019-2020</t>
  </si>
  <si>
    <t>AT- 3 B</t>
  </si>
  <si>
    <t>No. of Institutions covered (Upper Primary with Primary, Classes I-VIII) during 2019-2020</t>
  </si>
  <si>
    <t>AT-3 C</t>
  </si>
  <si>
    <t>No. of Institutions covered (Upper Primary without Primary, Classes VI-VIII) during 2019-2020</t>
  </si>
  <si>
    <t>AT - 4</t>
  </si>
  <si>
    <t>Enrolment vis-à-vis availed for MDM  (Primary,Classes I- V) during 2019-2020</t>
  </si>
  <si>
    <t>AT - 4 A</t>
  </si>
  <si>
    <t>Enrolment vis-a-vis availed for MDM  (Upper Primary, Classes VI - VIII) during 2019-2020</t>
  </si>
  <si>
    <t>AT - 4 B</t>
  </si>
  <si>
    <t>Information on Aadhaar Enrolment</t>
  </si>
  <si>
    <t>AT - 5</t>
  </si>
  <si>
    <t>PAB-MDM Approval vs. PERFORMANCE (Primary, Classes I - V) during 2019-2020</t>
  </si>
  <si>
    <t>AT - 5 A</t>
  </si>
  <si>
    <t>PAB-MDM Approval vs. PERFORMANCE (Upper Primary, Classes VI to VIII) during 2019-2020</t>
  </si>
  <si>
    <t>AT - 5 B</t>
  </si>
  <si>
    <t>PAB-MDM Approval vs. PERFORMANCE NCLP Schools during 2019-2020</t>
  </si>
  <si>
    <t>AT - 5 C</t>
  </si>
  <si>
    <t>PAB-MDM Approval vs. PERFORMANCE (Primary, Classes I - V) during 2019-2020 - Drought</t>
  </si>
  <si>
    <t>AT - 5 D</t>
  </si>
  <si>
    <t>PAB-MDM Approval vs. PERFORMANCE (Upper Primary, Classes VI to VIII) during 2019-2020 - Drought</t>
  </si>
  <si>
    <t>AT - 6</t>
  </si>
  <si>
    <t>Utilisation of foodgrains  (Primary, Classes I-V) during 2019-2020</t>
  </si>
  <si>
    <t>AT - 6 A</t>
  </si>
  <si>
    <t>Utilisation of foodgrains  (Upper Primary, Classes VI-VIII) during 2019-2020</t>
  </si>
  <si>
    <t>AT - 6 B</t>
  </si>
  <si>
    <t>PAYMENT OF COST OF FOOD GRAINS TO FCI (Primary and Upper Primary Classes I-VIII) during 2019-2020</t>
  </si>
  <si>
    <t>AT - 6 C</t>
  </si>
  <si>
    <t>Utilisation of foodgrains (Coarse Grain) during 2019-2020</t>
  </si>
  <si>
    <t>AT - 7</t>
  </si>
  <si>
    <t>Utilisation of Cooking Cost (Primary, Classes I-V) during 2019-2020</t>
  </si>
  <si>
    <t>AT - 7 A</t>
  </si>
  <si>
    <t>Utilisation of Cooking cost (Upper Primary Classes, VI-VIII) during 2019-2020</t>
  </si>
  <si>
    <t>AT - 8</t>
  </si>
  <si>
    <t>Utilisation of funds towards honorarium to Cook-cum-Helpers (Primary classes I-V) during 2019-2020</t>
  </si>
  <si>
    <t>AT - 8 A</t>
  </si>
  <si>
    <t>Utilisation of funds towards honorarium to Cook-cum-Helpers (Upper Primary classes VI-VIII) during 2019-2020</t>
  </si>
  <si>
    <t>AT - 9</t>
  </si>
  <si>
    <t>Utilisation of Central Assitance towards Transportation Assistance (Primary &amp; Upper Primary,Classes I-VIII) during 2019-2020</t>
  </si>
  <si>
    <t>AT - 10</t>
  </si>
  <si>
    <t>Utilisation of Central Assistance towards MME  (Primary &amp; Upper Primary,Classes I-VIII) during 2019-2020</t>
  </si>
  <si>
    <t>AT - 10 A</t>
  </si>
  <si>
    <t>Details of Meetings at district level during 2019-2020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</si>
  <si>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</si>
  <si>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</si>
  <si>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</si>
  <si>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</si>
  <si>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</si>
  <si>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</si>
  <si>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 xml:space="preserve">AT - 10 E </t>
  </si>
  <si>
    <t>Information on Kitchen Garden</t>
  </si>
  <si>
    <t>AT - 10 F</t>
  </si>
  <si>
    <t>Information on Training of Cook-cum-Helpers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</si>
  <si>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</si>
  <si>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</si>
  <si>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</si>
  <si>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</si>
  <si>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</si>
  <si>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</si>
  <si>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</si>
  <si>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</si>
  <si>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</si>
  <si>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</si>
  <si>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</si>
  <si>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</si>
  <si>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</si>
  <si>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</si>
  <si>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</si>
  <si>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</si>
  <si>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</si>
  <si>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</si>
  <si>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Coverage under Rashtriya Bal Swasthya Karykram (School Health Programme) - 2019-2020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</si>
  <si>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</si>
  <si>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</si>
  <si>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</si>
  <si>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</si>
  <si>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</si>
  <si>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</si>
  <si>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</si>
  <si>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</si>
  <si>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</si>
  <si>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</si>
  <si>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</si>
  <si>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Annual and Monthly data entry status in MDM-MIS during 2019-2020</t>
  </si>
  <si>
    <t>AT - 23 A</t>
  </si>
  <si>
    <t>Implementation of Automated Monitoring System  during 2019-2020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</si>
  <si>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</si>
  <si>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</si>
  <si>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</si>
  <si>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</si>
  <si>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</si>
  <si>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2020-21</t>
  </si>
  <si>
    <t>AT - 26 A</t>
  </si>
  <si>
    <t>Number of School Working Days (Upper Primary,Classes VI-VIII) for 2020-21</t>
  </si>
  <si>
    <t>AT - 27</t>
  </si>
  <si>
    <t>Proposal for coverage of children and working days  for 2020-21  (Primary Classes, I-V)</t>
  </si>
  <si>
    <t>AT - 27 A</t>
  </si>
  <si>
    <t>Proposal for coverage of children and working days  for 2020-21  (Upper Primary,Classes VI-VIII)</t>
  </si>
  <si>
    <t>AT - 27 B</t>
  </si>
  <si>
    <t>Proposal for coverage of children for NCLP Schools during 2020-21</t>
  </si>
  <si>
    <t>AT - 27 C</t>
  </si>
  <si>
    <t>Proposal for coverage of children and working days  for Primary (Classes I-V) in Drought affected areas  during 2020-21</t>
  </si>
  <si>
    <t>AT - 27 D</t>
  </si>
  <si>
    <t>Proposal for coverage of children and working days  for  Upper Primary (Classes VI-VIII)in Drought affected areas  during 2020-21</t>
  </si>
  <si>
    <t>AT - 28</t>
  </si>
  <si>
    <t>Requirement of kitchen-cum-stores in the Primary and Upper Primary schools for the year 2020-21</t>
  </si>
  <si>
    <t>AT - 28 A</t>
  </si>
  <si>
    <t>Requirement of kitchen cum stores as per Plinth Area Norm in the Primary and Upper Primary schools for the year 2020-21</t>
  </si>
  <si>
    <t>AT - 28 B</t>
  </si>
  <si>
    <t>Repair of kitchen cum stores constructed ten years ago</t>
  </si>
  <si>
    <t>AT - 29</t>
  </si>
  <si>
    <t>Requirement of Kitchen Devices (new) during 2020-21 in Primary &amp; Upper Primary Schools</t>
  </si>
  <si>
    <t>AT- 29 A</t>
  </si>
  <si>
    <t>Replacement of Kitchen Devices during 2020-21 in Primary &amp; Upper Primary Schools</t>
  </si>
  <si>
    <t>AT - 30</t>
  </si>
  <si>
    <t>Requirement of Cook cum Helpers for 2020-21</t>
  </si>
  <si>
    <t>AT - 31</t>
  </si>
  <si>
    <t>Budget Provision for the Year 2020-21</t>
  </si>
  <si>
    <t>AT - 32</t>
  </si>
  <si>
    <t>PAB-MDM Approval vs. PERFORMANCE (Primary Classes I to V) during 2019-2020 - Drought</t>
  </si>
  <si>
    <t>AT - 32 A</t>
  </si>
  <si>
    <t xml:space="preserve"> </t>
  </si>
  <si>
    <t>Table-AT-1</t>
  </si>
  <si>
    <t>Table: AT-1: GENERAL INFORMATION for 2019-2020</t>
  </si>
  <si>
    <r>
      <t xml:space="preserve">State :- </t>
    </r>
    <r>
      <rPr>
        <b/>
        <u/>
        <sz val="14"/>
        <rFont val="Book Antiqua"/>
      </rPr>
      <t>Goa</t>
    </r>
  </si>
  <si>
    <t>1. Cooks- cum- helpers engaged under Mid Day Meal Scheme</t>
  </si>
  <si>
    <t>SC</t>
  </si>
  <si>
    <t>ST</t>
  </si>
  <si>
    <t>OBC</t>
  </si>
  <si>
    <t>Minority</t>
  </si>
  <si>
    <t>Others</t>
  </si>
  <si>
    <t>Male</t>
  </si>
  <si>
    <t>Female</t>
  </si>
  <si>
    <t>1. A - Honorarium to Cook cum helpers (per month):</t>
  </si>
  <si>
    <t>Central Share</t>
  </si>
  <si>
    <t>State Share</t>
  </si>
  <si>
    <t xml:space="preserve">2. Cost of meal per child per school day as per State Nutrition / Expenditure Norm including both, Central and State share. </t>
  </si>
  <si>
    <t>Sl. No.</t>
  </si>
  <si>
    <t>Food item</t>
  </si>
  <si>
    <t>Primary</t>
  </si>
  <si>
    <t>Upper Primary</t>
  </si>
  <si>
    <t>Quantity (in gms)</t>
  </si>
  <si>
    <t>Cost   (in Rs.)</t>
  </si>
  <si>
    <t>Calories</t>
  </si>
  <si>
    <t>Protein content     (in gms)</t>
  </si>
  <si>
    <t>Quantity                 (in gms)</t>
  </si>
  <si>
    <t xml:space="preserve">Foodgrains (Wheat/Rice/Coarse grain) </t>
  </si>
  <si>
    <t>Free of cost</t>
  </si>
  <si>
    <t>Pulses</t>
  </si>
  <si>
    <t xml:space="preserve">Vegetables </t>
  </si>
  <si>
    <t>Oil &amp; fat</t>
  </si>
  <si>
    <t>Salt &amp; Condiments</t>
  </si>
  <si>
    <t>Fuel</t>
  </si>
  <si>
    <t>Any other item</t>
  </si>
  <si>
    <t>2. a.</t>
  </si>
  <si>
    <t>Additional Food Items (per child)</t>
  </si>
  <si>
    <t>Name of food items</t>
  </si>
  <si>
    <t>Quantity</t>
  </si>
  <si>
    <t>Cost (in Rs.)</t>
  </si>
  <si>
    <t>Frequency</t>
  </si>
  <si>
    <t>Nil</t>
  </si>
  <si>
    <t xml:space="preserve">3.  Per Unit Cooking Cost </t>
  </si>
  <si>
    <t>Year</t>
  </si>
  <si>
    <t>*Remarks</t>
  </si>
  <si>
    <t>Central</t>
  </si>
  <si>
    <t>State</t>
  </si>
  <si>
    <t>2019-20</t>
  </si>
  <si>
    <t>2020-21</t>
  </si>
  <si>
    <t>Proposed</t>
  </si>
  <si>
    <t xml:space="preserve">If the cooking cost has been revised several times during the year, then all such costs should be indicated in separate rows and dates of their application in remarks column. </t>
  </si>
  <si>
    <t xml:space="preserve">Secretary of the Nodal Department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</si>
  <si>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</si>
  <si>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Seal:</t>
  </si>
  <si>
    <t>Table:AT-2</t>
  </si>
  <si>
    <t>[MID-DAY MEAL SCHEME]</t>
  </si>
  <si>
    <t xml:space="preserve">Table: AT-2 :  Details of  Provisions  in the State Budget 2019-2020   </t>
  </si>
  <si>
    <t>State : Goa</t>
  </si>
  <si>
    <t xml:space="preserve">  </t>
  </si>
  <si>
    <t>(Rs. In  Lakh)</t>
  </si>
  <si>
    <t>Component</t>
  </si>
  <si>
    <t>Budget Provision</t>
  </si>
  <si>
    <t>Budget Released till 31.12.2019</t>
  </si>
  <si>
    <t xml:space="preserve">  Unutilized Budget</t>
  </si>
  <si>
    <t>For Central Share</t>
  </si>
  <si>
    <t>For State Share</t>
  </si>
  <si>
    <t>Gen.</t>
  </si>
  <si>
    <t>SC.</t>
  </si>
  <si>
    <t>ST.</t>
  </si>
  <si>
    <t xml:space="preserve">Total </t>
  </si>
  <si>
    <t>Gen. Col. 3-Col.15</t>
  </si>
  <si>
    <t>SC.  Col. 4-Col.16</t>
  </si>
  <si>
    <t>ST.  Col. 5-Col.17</t>
  </si>
  <si>
    <t>Total Col. 19+Col.20+Col.21</t>
  </si>
  <si>
    <t>Recurring Assistance</t>
  </si>
  <si>
    <t xml:space="preserve">Cost of foodgrains </t>
  </si>
  <si>
    <t>Cooking Cost</t>
  </si>
  <si>
    <t>Transportation Assistance</t>
  </si>
  <si>
    <t>MME</t>
  </si>
  <si>
    <t>Honorarium to Cook-cum-Helper</t>
  </si>
  <si>
    <t>Non-Recurring Assistance</t>
  </si>
  <si>
    <t xml:space="preserve">Kitchen-cum-store </t>
  </si>
  <si>
    <t>Kitchen Devices</t>
  </si>
  <si>
    <t>Grand Total</t>
  </si>
  <si>
    <t>`</t>
  </si>
  <si>
    <t xml:space="preserve">
            (Signature)</t>
  </si>
  <si>
    <t xml:space="preserve">                                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</si>
  <si>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</si>
  <si>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             Seal:</t>
  </si>
  <si>
    <t>Table: AT-2A</t>
  </si>
  <si>
    <t xml:space="preserve">              [Mid-Day Meal Scheme]</t>
  </si>
  <si>
    <t>Table: AT-2A : Releasing of Funds from State to Directorate / Authority / District / Block / School level for 2019-2020</t>
  </si>
  <si>
    <t>Rs. In lakh</t>
  </si>
  <si>
    <t>(For the Period 01.04.19  to 31.12.19)</t>
  </si>
  <si>
    <t>Instalment / Component</t>
  </si>
  <si>
    <t>Amount (Rs. In lakhs)</t>
  </si>
  <si>
    <t>Date of receiving of funds by the State / UT</t>
  </si>
  <si>
    <t>Status of Releasing of Funds by the State / UT</t>
  </si>
  <si>
    <t>Date on which Block / Gram Panchyat / School / Cooking Agency received funds</t>
  </si>
  <si>
    <t>Gen</t>
  </si>
  <si>
    <t>Directorate / Authority</t>
  </si>
  <si>
    <t>District*</t>
  </si>
  <si>
    <t>Block*</t>
  </si>
  <si>
    <t>Gram Panchayat / School*</t>
  </si>
  <si>
    <t>Amount</t>
  </si>
  <si>
    <t>Date</t>
  </si>
  <si>
    <t xml:space="preserve">(A) Recurring Assistance </t>
  </si>
  <si>
    <t xml:space="preserve">Adhoc Grant (25%) </t>
  </si>
  <si>
    <t>Balance of 1st Instalment</t>
  </si>
  <si>
    <t>2nd Instalment</t>
  </si>
  <si>
    <t xml:space="preserve">(B) Non-Recurring Assistance </t>
  </si>
  <si>
    <t>Kitchen-cum-store</t>
  </si>
  <si>
    <t xml:space="preserve">* All the  bills  under different components of Mid Day Meal Scheme is settled at State level  and therefor funds are not released to District/block level. </t>
  </si>
  <si>
    <t xml:space="preserve">                                                                                                                                                     (Signature)
</t>
  </si>
  <si>
    <t xml:space="preserve">                                                                                                                                                                                               Secretary of the Nodal Department</t>
  </si>
  <si>
    <t xml:space="preserve">Table: AT- 2B </t>
  </si>
  <si>
    <t xml:space="preserve">Table AT-2 B: Month wise Transfer of Funds vs Expenditure under DBT during 2019-20 </t>
  </si>
  <si>
    <r>
      <t xml:space="preserve">State :- </t>
    </r>
    <r>
      <rPr>
        <b/>
        <u/>
        <sz val="14"/>
        <rFont val="Book Antiqua"/>
      </rPr>
      <t>Goa</t>
    </r>
  </si>
  <si>
    <t xml:space="preserve">TOTAL CENTRAL SHARE - </t>
  </si>
  <si>
    <t>(Amount in Rs.)</t>
  </si>
  <si>
    <t>DBT COMPONENT CENTRAL SHARE</t>
  </si>
  <si>
    <t>During 01.04.2019 to 31.12.2019</t>
  </si>
  <si>
    <t>Month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</si>
  <si>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</si>
  <si>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</si>
  <si>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</si>
  <si>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</si>
  <si>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</si>
  <si>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</si>
  <si>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</si>
  <si>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</rPr>
      <t>(in ₹)</t>
    </r>
  </si>
  <si>
    <r>
      <t xml:space="preserve">Fund 
Transfer during the Month             </t>
    </r>
    <r>
      <rPr>
        <b/>
        <sz val="10"/>
        <rFont val="Arial"/>
      </rPr>
      <t>(in ₹)</t>
    </r>
  </si>
  <si>
    <r>
      <t xml:space="preserve">Total 
Expenditure during the Month </t>
    </r>
    <r>
      <rPr>
        <b/>
        <sz val="10"/>
        <rFont val="Arial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</si>
  <si>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</si>
  <si>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</si>
  <si>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</si>
  <si>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</si>
  <si>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</si>
  <si>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</si>
  <si>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</si>
  <si>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</si>
  <si>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</si>
  <si>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</si>
  <si>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</si>
  <si>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</si>
  <si>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</si>
  <si>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 Government/UT Administration of ________</t>
  </si>
  <si>
    <t>Table: AT- 3</t>
  </si>
  <si>
    <t>Table AT-3: No. of Institutions in the State vis a vis Institutions serving MDM during 2019-2020</t>
  </si>
  <si>
    <r>
      <t xml:space="preserve">State :- </t>
    </r>
    <r>
      <rPr>
        <b/>
        <u/>
        <sz val="14"/>
        <rFont val="Book Antiqua"/>
      </rPr>
      <t>Goa</t>
    </r>
  </si>
  <si>
    <t>During 01.04.2019 to 31.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</si>
  <si>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</si>
  <si>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</si>
  <si>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</si>
  <si>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</si>
  <si>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</si>
  <si>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</si>
  <si>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</si>
  <si>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</si>
  <si>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</si>
  <si>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</si>
  <si>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</si>
  <si>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</si>
  <si>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</si>
  <si>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</si>
  <si>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North Goa</t>
  </si>
  <si>
    <t>South Goa</t>
  </si>
  <si>
    <t>Note: The institutions already counted under primary(col. 3) and upper primary(col. 4) should not be counted again in primary with upper primary(col.5)</t>
  </si>
  <si>
    <t>Table: AT-3A</t>
  </si>
  <si>
    <t>Table: AT-3A: No. of Institutions covered  (Primary, Classes I-V)  during 2019-2020</t>
  </si>
  <si>
    <r>
      <t xml:space="preserve">State :- </t>
    </r>
    <r>
      <rPr>
        <b/>
        <u/>
        <sz val="14"/>
        <rFont val="Book Antiqua"/>
      </rPr>
      <t>Goa</t>
    </r>
  </si>
  <si>
    <t>No. of  Institutions</t>
  </si>
  <si>
    <t>No. of Institutions  serving MDM</t>
  </si>
  <si>
    <t>Diff. Between (7) -(12)</t>
  </si>
  <si>
    <t>Reasons for difference in col. 13</t>
  </si>
  <si>
    <t xml:space="preserve">(Govt+LB)Schools </t>
  </si>
  <si>
    <t>GA Schools</t>
  </si>
  <si>
    <t>Special Training Centers</t>
  </si>
  <si>
    <t>Madarsas/ Maqtab</t>
  </si>
  <si>
    <t>Total            (col 3+ 4+5+6)</t>
  </si>
  <si>
    <t>Total       (col. 8+9+ 10+11)</t>
  </si>
  <si>
    <t>Govt: Government Schools</t>
  </si>
  <si>
    <t>LB: Local Body Schools</t>
  </si>
  <si>
    <t>GA: Govt Aided Schools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</si>
  <si>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</si>
  <si>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</si>
  <si>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            Government/UT Administration of ________</t>
  </si>
  <si>
    <t>Table: AT-3B</t>
  </si>
  <si>
    <t>Table: AT-3B: No. of Institutions covered (Upper Primary with Primary, Classes I-VIII) during 2019-2020</t>
  </si>
  <si>
    <r>
      <t xml:space="preserve">State :- </t>
    </r>
    <r>
      <rPr>
        <b/>
        <u/>
        <sz val="14"/>
        <rFont val="Book Antiqua"/>
      </rPr>
      <t>Goa</t>
    </r>
  </si>
  <si>
    <t>Total            (col 3+4 +5+6)</t>
  </si>
  <si>
    <t>Total       (col. 8+9+  10+11)</t>
  </si>
  <si>
    <t>NA</t>
  </si>
  <si>
    <t>Table: AT-3C</t>
  </si>
  <si>
    <t>Table: AT-3C: No. of Institutions covered (Upper Primary without Primary, Classes VI-VIII) during 2019-2020</t>
  </si>
  <si>
    <r>
      <t xml:space="preserve">State :- </t>
    </r>
    <r>
      <rPr>
        <b/>
        <u/>
        <sz val="14"/>
        <rFont val="Book Antiqua"/>
      </rPr>
      <t>Goa</t>
    </r>
  </si>
  <si>
    <t>Total            (col 3+4+5+6)</t>
  </si>
  <si>
    <t>Total       (col.8+9+10+11)</t>
  </si>
  <si>
    <t>Table: AT-4</t>
  </si>
  <si>
    <t>Table: AT-4: Enrolment vis-à-vis availed for MDM  (Primary,Classes I- V) during 2019-2020</t>
  </si>
  <si>
    <r>
      <t xml:space="preserve">State :- </t>
    </r>
    <r>
      <rPr>
        <b/>
        <u/>
        <sz val="14"/>
        <rFont val="Book Antiqua"/>
      </rPr>
      <t>Goa</t>
    </r>
  </si>
  <si>
    <t>Enrolment (As on 30.09.2019)</t>
  </si>
  <si>
    <t xml:space="preserve">Average number of children availed MDM </t>
  </si>
  <si>
    <t>No. of Meals served</t>
  </si>
  <si>
    <t>(Govt+LB)</t>
  </si>
  <si>
    <t>GA</t>
  </si>
  <si>
    <t>Madarsa/Maqtab</t>
  </si>
  <si>
    <t>Total       (col. 8+9+10+11)</t>
  </si>
  <si>
    <t>Total       (col.13+14+15+16)</t>
  </si>
  <si>
    <t>Table: AT-4A</t>
  </si>
  <si>
    <t>Table: AT-4A: Enrolment vis-a-vis availed for MDM  (Upper Primary, Classes VI - VIII) during 2019-2020</t>
  </si>
  <si>
    <r>
      <t xml:space="preserve">State :- </t>
    </r>
    <r>
      <rPr>
        <b/>
        <u/>
        <sz val="14"/>
        <rFont val="Book Antiqua"/>
      </rPr>
      <t>Goa</t>
    </r>
  </si>
  <si>
    <t xml:space="preserve">              of Labour Department. </t>
  </si>
  <si>
    <t>Table: AT- 4B</t>
  </si>
  <si>
    <t xml:space="preserve">Table AT-4B: Information on Aadhaar Enrolment </t>
  </si>
  <si>
    <r>
      <t xml:space="preserve">State :- </t>
    </r>
    <r>
      <rPr>
        <b/>
        <u/>
        <sz val="14"/>
        <rFont val="Book Antiqua"/>
      </rPr>
      <t>Goa</t>
    </r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</si>
  <si>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</si>
  <si>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</si>
  <si>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</si>
  <si>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</si>
  <si>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</si>
  <si>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AT-5</t>
  </si>
  <si>
    <t>Table: AT-5:  PAB-MDM Approval vs. PERFORMANCE (Primary, Classes I - V) during 2019-2020</t>
  </si>
  <si>
    <r>
      <t xml:space="preserve">State :- </t>
    </r>
    <r>
      <rPr>
        <b/>
        <u/>
        <sz val="14"/>
        <rFont val="Book Antiqua"/>
      </rPr>
      <t>Goa</t>
    </r>
  </si>
  <si>
    <t>MDM-PAB Approval for 2019-2020</t>
  </si>
  <si>
    <t>PERFORMANCE</t>
  </si>
  <si>
    <t xml:space="preserve">No. of Institutions </t>
  </si>
  <si>
    <t xml:space="preserve">No. of children </t>
  </si>
  <si>
    <t xml:space="preserve">No. of working days (During 01.04.2019 to 31.03.2020)                  </t>
  </si>
  <si>
    <t>No. of meals to be served  (Col. 4 x Col. 5)</t>
  </si>
  <si>
    <t>Total no. of meals served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</si>
  <si>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</si>
  <si>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</si>
  <si>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</si>
  <si>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Government/UT Administration of ________</t>
  </si>
  <si>
    <t>Table: AT-5 A</t>
  </si>
  <si>
    <t>Table: AT-5 A:  PAB-MDM Approval vs. PERFORMANCE (Upper Primary, Classes VI to VIII) during 2019-2020</t>
  </si>
  <si>
    <r>
      <t xml:space="preserve">State :- </t>
    </r>
    <r>
      <rPr>
        <b/>
        <u/>
        <sz val="14"/>
        <rFont val="Book Antiqua"/>
      </rPr>
      <t>Goa</t>
    </r>
  </si>
  <si>
    <t>Table: AT-5 B</t>
  </si>
  <si>
    <t>Table: AT-5 B:  PAB-MDM Approval vs. PERFORMANCE - STC (NCLP Schools) during 2019-2020</t>
  </si>
  <si>
    <r>
      <t xml:space="preserve">State :- </t>
    </r>
    <r>
      <rPr>
        <b/>
        <u/>
        <sz val="14"/>
        <rFont val="Book Antiqua"/>
      </rPr>
      <t>Goa</t>
    </r>
  </si>
  <si>
    <t>MDM-PAB Approval for2019-2020</t>
  </si>
  <si>
    <t>Table: AT-5 C</t>
  </si>
  <si>
    <t>Table: AT-5 C:  PAB-MDM Approval vs. PERFORMANCE (Primary, Classes I - V) during 2019-2020 - Drought</t>
  </si>
  <si>
    <r>
      <t xml:space="preserve">State :- </t>
    </r>
    <r>
      <rPr>
        <b/>
        <u/>
        <sz val="14"/>
        <rFont val="Book Antiqua"/>
      </rPr>
      <t>Goa</t>
    </r>
  </si>
  <si>
    <r>
      <t xml:space="preserve">No. of working days </t>
    </r>
    <r>
      <rPr>
        <b/>
        <sz val="8"/>
        <color rgb="FFFF0000"/>
        <rFont val="Arial"/>
      </rPr>
      <t xml:space="preserve">   </t>
    </r>
    <r>
      <rPr>
        <b/>
        <sz val="10"/>
        <color rgb="FFFF0000"/>
        <rFont val="Arial"/>
      </rPr>
      <t xml:space="preserve">   </t>
    </r>
    <r>
      <rPr>
        <b/>
        <sz val="10"/>
        <rFont val="Arial"/>
      </rPr>
      <t xml:space="preserve">          </t>
    </r>
  </si>
  <si>
    <t>Table: AT-5 D</t>
  </si>
  <si>
    <t>Table: AT-5 D:  PAB-MDM Approval vs. PERFORMANCE (Upper Primary, Classes VI to VIII) during 2019-2020 - Drought</t>
  </si>
  <si>
    <r>
      <t xml:space="preserve">State :- </t>
    </r>
    <r>
      <rPr>
        <b/>
        <u/>
        <sz val="14"/>
        <rFont val="Book Antiqua"/>
      </rPr>
      <t>Goa</t>
    </r>
  </si>
  <si>
    <r>
      <t>No. of working days</t>
    </r>
    <r>
      <rPr>
        <b/>
        <sz val="8"/>
        <color rgb="FFFF0000"/>
        <rFont val="Arial"/>
      </rPr>
      <t xml:space="preserve"> </t>
    </r>
    <r>
      <rPr>
        <b/>
        <sz val="10"/>
        <color rgb="FFFF0000"/>
        <rFont val="Arial"/>
      </rPr>
      <t xml:space="preserve">   </t>
    </r>
    <r>
      <rPr>
        <b/>
        <sz val="10"/>
        <rFont val="Arial"/>
      </rPr>
      <t xml:space="preserve">          </t>
    </r>
  </si>
  <si>
    <t>Table: AT-6</t>
  </si>
  <si>
    <t>Table: AT-6: Utilisation of foodgrains  (Primary, Classes I-V) during 2019-2020</t>
  </si>
  <si>
    <r>
      <t xml:space="preserve">State :- </t>
    </r>
    <r>
      <rPr>
        <b/>
        <u/>
        <sz val="14"/>
        <rFont val="Book Antiqua"/>
      </rPr>
      <t>Goa</t>
    </r>
  </si>
  <si>
    <t>[Qnty in MTs]</t>
  </si>
  <si>
    <t>Rice</t>
  </si>
  <si>
    <t>Wheat</t>
  </si>
  <si>
    <t>Gross Allocation for the  FY 2019-20</t>
  </si>
  <si>
    <t>Opening Balance as on 01.04.2019</t>
  </si>
  <si>
    <t xml:space="preserve">Lifted from FCI </t>
  </si>
  <si>
    <t xml:space="preserve">Aggregate quantity Consumed at School level 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</si>
  <si>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</si>
  <si>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</si>
  <si>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</si>
  <si>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>Table: AT-6A</t>
  </si>
  <si>
    <t>Table: AT-6A: Utilisation of foodgrains  (Upper Primary, Classes VI-VIII) during 2019-2020</t>
  </si>
  <si>
    <r>
      <t xml:space="preserve">State :- </t>
    </r>
    <r>
      <rPr>
        <b/>
        <u/>
        <sz val="14"/>
        <rFont val="Book Antiqua"/>
      </rPr>
      <t>Goa</t>
    </r>
  </si>
  <si>
    <t xml:space="preserve">Closing Balance*                  (col.4+5-6)                         </t>
  </si>
  <si>
    <t xml:space="preserve">Closing Balance* (col.9+10-11)                         </t>
  </si>
  <si>
    <t>Table: AT-6B</t>
  </si>
  <si>
    <t>Table: AT-6B: PAYMENT OF COST OF FOOD GRAINS TO FCI (Primary and Upper Primary Classes I-VIII) during 2019-2020</t>
  </si>
  <si>
    <t>(Rs. in lakh)</t>
  </si>
  <si>
    <r>
      <t xml:space="preserve">State :- </t>
    </r>
    <r>
      <rPr>
        <b/>
        <u/>
        <sz val="14"/>
        <rFont val="Book Antiqua"/>
      </rPr>
      <t>Goa</t>
    </r>
  </si>
  <si>
    <t>Allocation for cost of foodgrains for 2019-20</t>
  </si>
  <si>
    <t xml:space="preserve">Central Assistance Released by GOI </t>
  </si>
  <si>
    <t xml:space="preserve">Bills raised by FCI </t>
  </si>
  <si>
    <t xml:space="preserve">Payment to FCI </t>
  </si>
  <si>
    <t>Reasons for Less payment Col. (7-9)</t>
  </si>
  <si>
    <t>Unspent Balance  {Col. (4+ 5)- 9}</t>
  </si>
  <si>
    <t>Pending bills of previous year</t>
  </si>
  <si>
    <t>Payment of Pending Bills of previous year</t>
  </si>
  <si>
    <t>Qty (in MTs)</t>
  </si>
  <si>
    <t xml:space="preserve">Amount  </t>
  </si>
  <si>
    <t xml:space="preserve">Bill submitted  </t>
  </si>
  <si>
    <t>late</t>
  </si>
  <si>
    <t>Table: AT-6C</t>
  </si>
  <si>
    <t>Table: AT-6C: Utilisation of foodgrains (Coarse Grain) during 2019-2020</t>
  </si>
  <si>
    <r>
      <t xml:space="preserve">State :- </t>
    </r>
    <r>
      <rPr>
        <b/>
        <u/>
        <sz val="14"/>
        <rFont val="Book Antiqua"/>
      </rPr>
      <t>Goa</t>
    </r>
  </si>
  <si>
    <t xml:space="preserve">Closing Balance**                  (col.4+5-6)                         </t>
  </si>
  <si>
    <t xml:space="preserve">Closing Balance** (col.9+10-11)                         </t>
  </si>
  <si>
    <t>* Including Drought also, if applicable</t>
  </si>
  <si>
    <t>**: includes unspent balance at State, District, Block and school level (including NGOs/Private Agencies).</t>
  </si>
  <si>
    <t>Table: AT-7A</t>
  </si>
  <si>
    <t>Table: AT-7A: Utilisation of Cooking cost* (Upper Primary Classes, VI-VIII) for 2019-20</t>
  </si>
  <si>
    <t>(For the Period 01.4.19  to 31.12.19)</t>
  </si>
  <si>
    <t xml:space="preserve">Allocation for 2019-20 </t>
  </si>
  <si>
    <t xml:space="preserve">Total Unspent Balance as on 31.12.2019                                                </t>
  </si>
  <si>
    <t xml:space="preserve">    (Signature)</t>
  </si>
  <si>
    <t xml:space="preserve">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</si>
  <si>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Government  of Goa</t>
  </si>
  <si>
    <t xml:space="preserve">                               Seal:</t>
  </si>
  <si>
    <t>Table: AT-8</t>
  </si>
  <si>
    <r>
      <t xml:space="preserve">State :- </t>
    </r>
    <r>
      <rPr>
        <b/>
        <u/>
        <sz val="14"/>
        <rFont val="Book Antiqua"/>
      </rPr>
      <t>Goa</t>
    </r>
  </si>
  <si>
    <t>Table AT - 8 :Utilisation of funds towards honorarium to Cook-cum-Helpers (Primary classes I-V) during 2019-2020</t>
  </si>
  <si>
    <t>(Rs. in Lakh)</t>
  </si>
  <si>
    <t>Name of Distict</t>
  </si>
  <si>
    <t xml:space="preserve">No. of Cook-cum-helpers approved by  PAB-MDM </t>
  </si>
  <si>
    <t xml:space="preserve">No. of CCHs engaged  </t>
  </si>
  <si>
    <t>Allocation for FY 2019-20</t>
  </si>
  <si>
    <t xml:space="preserve"> Recieved                        </t>
  </si>
  <si>
    <t xml:space="preserve">Expenditure </t>
  </si>
  <si>
    <t>Unspent Balance as on 31.12.2019</t>
  </si>
  <si>
    <t>Mode of Payment (cash / cheque / e-transfer)</t>
  </si>
  <si>
    <t>No. of CCH having bank account</t>
  </si>
  <si>
    <t>No. of CCH recieving honorarium through Bank Account</t>
  </si>
  <si>
    <t>Central Share(8+11-14)</t>
  </si>
  <si>
    <t>State Share(9+12-15)</t>
  </si>
  <si>
    <t>Total(10+13-16)</t>
  </si>
  <si>
    <t>e-transfer</t>
  </si>
  <si>
    <t>Table: AT-8A</t>
  </si>
  <si>
    <r>
      <t xml:space="preserve">State :- </t>
    </r>
    <r>
      <rPr>
        <b/>
        <u/>
        <sz val="14"/>
        <rFont val="Book Antiqua"/>
      </rPr>
      <t>Goa</t>
    </r>
  </si>
  <si>
    <t>Table AT - 8A : Utilisation of funds towards honorarium to Cook-cum-Helpers (Upper Primary classes VI-VIII) during 2019-2020</t>
  </si>
  <si>
    <t xml:space="preserve">No. of CCHs engaged </t>
  </si>
  <si>
    <t>Table: AT-9</t>
  </si>
  <si>
    <t>Annual Work Plan and Budget 2020- 21</t>
  </si>
  <si>
    <t>Table: AT-9 : Utilisation of Central Assitance towards Transportation Assistance (Primary &amp; Upper Primary,Classes I-VIII) during 2019-20</t>
  </si>
  <si>
    <t>State:  Goa</t>
  </si>
  <si>
    <t>Central assistance received</t>
  </si>
  <si>
    <t>Rate  of Transportation Assistance (Per MT)</t>
  </si>
  <si>
    <r>
      <t xml:space="preserve">Unspent Balance as on 31.12.19  [Col. 4+ Col.5-Col.6] </t>
    </r>
    <r>
      <rPr>
        <sz val="10"/>
        <rFont val="Arial"/>
      </rPr>
      <t xml:space="preserve"> </t>
    </r>
  </si>
  <si>
    <t>*</t>
  </si>
  <si>
    <t xml:space="preserve"> * Rates are vering from taluka to taluka. Funds are utilised from state budget</t>
  </si>
  <si>
    <t xml:space="preserve">                         Secretary of the Nodal Department </t>
  </si>
  <si>
    <t xml:space="preserve">                                        Government  of Goa</t>
  </si>
  <si>
    <t xml:space="preserve">              Seal:</t>
  </si>
  <si>
    <t>Table: AT-10</t>
  </si>
  <si>
    <t>Table: AT-10 :  Utilisation of Central Assistance towards MME  (Primary &amp; Upper Primary,Classes I-VIII) during 2019-2020</t>
  </si>
  <si>
    <r>
      <t xml:space="preserve">State :- </t>
    </r>
    <r>
      <rPr>
        <b/>
        <u/>
        <sz val="14"/>
        <rFont val="Book Antiqua"/>
      </rPr>
      <t>Goa</t>
    </r>
  </si>
  <si>
    <t>[Rs. in Lakh]</t>
  </si>
  <si>
    <t>Activities                                                               (Please list item-wise details as far as possible)</t>
  </si>
  <si>
    <t xml:space="preserve">Central Assistance Received from GoI </t>
  </si>
  <si>
    <t xml:space="preserve">Released by State Govt. if any </t>
  </si>
  <si>
    <t xml:space="preserve">Expenditure           </t>
  </si>
  <si>
    <t>Unspent balance as on 31.12.2019 [Col: (4+5)-7]</t>
  </si>
  <si>
    <t>I</t>
  </si>
  <si>
    <t xml:space="preserve">School Level Expenses </t>
  </si>
  <si>
    <t>i)Form &amp; Stationery</t>
  </si>
  <si>
    <t>ii) Training of cook cum helpers</t>
  </si>
  <si>
    <t>iii) Replacement/repair/maintenance of cooking device, utensils, etc.</t>
  </si>
  <si>
    <t>Sub Total</t>
  </si>
  <si>
    <t>II</t>
  </si>
  <si>
    <t>Management, Supervision, Training,  Internal Monitoring and External Monitoring</t>
  </si>
  <si>
    <t>i) Hiring charges of manpower at various levels</t>
  </si>
  <si>
    <t>ii) Transport &amp; Conveyance</t>
  </si>
  <si>
    <t>iii) Office expenditure</t>
  </si>
  <si>
    <t>iv) Furniture, hardware and consumables etc.</t>
  </si>
  <si>
    <t>v) Capacity builidng of officials</t>
  </si>
  <si>
    <t>vi) Publicity, Preparation of relevant manuals</t>
  </si>
  <si>
    <t xml:space="preserve">vii) External Monitoring &amp; Evaluation </t>
  </si>
  <si>
    <t>Table: AT-10 A</t>
  </si>
  <si>
    <t>Table: AT-10 A : Details of Meetings at district level during 2019-2020</t>
  </si>
  <si>
    <r>
      <t xml:space="preserve">State :- </t>
    </r>
    <r>
      <rPr>
        <b/>
        <u/>
        <sz val="14"/>
        <rFont val="Book Antiqua"/>
      </rPr>
      <t>Goa</t>
    </r>
  </si>
  <si>
    <t xml:space="preserve">Number of </t>
  </si>
  <si>
    <t>Meetings of District level committee headed by the senior most Member of Parliament of Loksabha</t>
  </si>
  <si>
    <t>Meetings of District Steering cum Monitoring committee headed by District Megistrate</t>
  </si>
  <si>
    <t>Schools inspected by Govt. officials</t>
  </si>
  <si>
    <t>* 1500</t>
  </si>
  <si>
    <t>* Some of the schools have been inspected more than once.</t>
  </si>
  <si>
    <t>Seal</t>
  </si>
  <si>
    <t>Table - AT - 10 B</t>
  </si>
  <si>
    <t xml:space="preserve">Table AT - 10 B : Details of Social Audit during 2019-2020 </t>
  </si>
  <si>
    <r>
      <t xml:space="preserve">State :- </t>
    </r>
    <r>
      <rPr>
        <b/>
        <u/>
        <sz val="14"/>
        <rFont val="Book Antiqua"/>
      </rPr>
      <t>Goa</t>
    </r>
  </si>
  <si>
    <t>District</t>
  </si>
  <si>
    <t xml:space="preserve">Name of Organization/ Institute for conducting social audit </t>
  </si>
  <si>
    <t>No . of schools to be covered</t>
  </si>
  <si>
    <t>Status</t>
  </si>
  <si>
    <t>Action Taken by State Govt. on findings of Social Audit Report</t>
  </si>
  <si>
    <t>Total Exp.     (in Rs)</t>
  </si>
  <si>
    <t>Completed (Yes/ No)</t>
  </si>
  <si>
    <t xml:space="preserve">In Progress (Training/ conduct at school/ public hearing)  </t>
  </si>
  <si>
    <t>Not yet started</t>
  </si>
  <si>
    <t>Table - AT - 10 C</t>
  </si>
  <si>
    <t>Table AT -10 C :Details of IEC Activities</t>
  </si>
  <si>
    <r>
      <t xml:space="preserve">State :- </t>
    </r>
    <r>
      <rPr>
        <b/>
        <u/>
        <sz val="14"/>
        <rFont val="Book Antiqua"/>
      </rPr>
      <t>Goa</t>
    </r>
  </si>
  <si>
    <t>No. of IEC Activities</t>
  </si>
  <si>
    <t>Level</t>
  </si>
  <si>
    <t>Tools</t>
  </si>
  <si>
    <t>Expendituer Incurred (in Rs)</t>
  </si>
  <si>
    <t>District/ Block</t>
  </si>
  <si>
    <t>School</t>
  </si>
  <si>
    <t>Audio Video</t>
  </si>
  <si>
    <t>Print</t>
  </si>
  <si>
    <t>Traditional (Nukkad Natak, Folk Songs, Rallies, Others)</t>
  </si>
  <si>
    <t>9</t>
  </si>
  <si>
    <t>10</t>
  </si>
  <si>
    <t>11</t>
  </si>
  <si>
    <t>12</t>
  </si>
  <si>
    <t>Table-AT- 10D</t>
  </si>
  <si>
    <t>Table: AT 10 D - Manpower dedicated for MDMS</t>
  </si>
  <si>
    <r>
      <t xml:space="preserve">State :- </t>
    </r>
    <r>
      <rPr>
        <b/>
        <u/>
        <sz val="14"/>
        <rFont val="Book Antiqua"/>
      </rPr>
      <t>Goa</t>
    </r>
  </si>
  <si>
    <t xml:space="preserve">Sl. </t>
  </si>
  <si>
    <t>Designation</t>
  </si>
  <si>
    <t>Working under MDMS</t>
  </si>
  <si>
    <t>Remarks</t>
  </si>
  <si>
    <t>State level</t>
  </si>
  <si>
    <t>District Level</t>
  </si>
  <si>
    <t>Block Level</t>
  </si>
  <si>
    <t>Regular Employee</t>
  </si>
  <si>
    <t>Accountant</t>
  </si>
  <si>
    <t>Supervisor</t>
  </si>
  <si>
    <t>Contractual/Part time worker</t>
  </si>
  <si>
    <t xml:space="preserve">                                                                                                                                                                              </t>
  </si>
  <si>
    <t>* 11</t>
  </si>
  <si>
    <t>Data Entry Operator</t>
  </si>
  <si>
    <t>* Account working on contractual basis at Block level are appointed under Samagra Shiksha</t>
  </si>
  <si>
    <t>Table: AT- 10 E</t>
  </si>
  <si>
    <t>Table AT-10 E: Information on Kitchen Gardens</t>
  </si>
  <si>
    <r>
      <t xml:space="preserve">State :- </t>
    </r>
    <r>
      <rPr>
        <b/>
        <u/>
        <sz val="14"/>
        <rFont val="Book Antiqua"/>
      </rPr>
      <t>Goa</t>
    </r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</si>
  <si>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</si>
  <si>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</si>
  <si>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</si>
  <si>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</si>
  <si>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2020-21</t>
  </si>
  <si>
    <t>Name of the Krishi Vigyan Kendra (KVK)</t>
  </si>
  <si>
    <t>Table: AT- 10 F</t>
  </si>
  <si>
    <t>Table AT-10 F: Information on Training of Cook-cum-Helpers</t>
  </si>
  <si>
    <r>
      <t xml:space="preserve">State :- </t>
    </r>
    <r>
      <rPr>
        <b/>
        <u/>
        <sz val="14"/>
        <rFont val="Book Antiqua"/>
      </rPr>
      <t>Goa</t>
    </r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</si>
  <si>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</si>
  <si>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</si>
  <si>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</si>
  <si>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</si>
  <si>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</si>
  <si>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</si>
  <si>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Visual Aids, Powerpoint presentation &amp; demonstration</t>
  </si>
  <si>
    <t>Nutrition Expert from Directorate of Education</t>
  </si>
  <si>
    <t>Table: AT-11</t>
  </si>
  <si>
    <t xml:space="preserve">Table: AT-11 : Sanction and Utilisation of Central assistance towards construction of Kitchen-cum-store (Primary &amp; Upper Primary,Classes I-VIII) </t>
  </si>
  <si>
    <r>
      <t xml:space="preserve">State :- </t>
    </r>
    <r>
      <rPr>
        <b/>
        <u/>
        <sz val="14"/>
        <rFont val="Book Antiqua"/>
      </rPr>
      <t>Goa</t>
    </r>
  </si>
  <si>
    <t>(As on 31.12.2019)</t>
  </si>
  <si>
    <t>(Only in MS-Excel Format)</t>
  </si>
  <si>
    <t>Total sanctioned</t>
  </si>
  <si>
    <t xml:space="preserve">Completed (C) </t>
  </si>
  <si>
    <t xml:space="preserve">In progress (IP)                    </t>
  </si>
  <si>
    <t>Yet to start</t>
  </si>
  <si>
    <t>Constructed through convergence</t>
  </si>
  <si>
    <t xml:space="preserve">Physical </t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</si>
  <si>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</si>
  <si>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</si>
  <si>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</si>
  <si>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t>Physical           [col. 3-col.5-col.7]</t>
  </si>
  <si>
    <t>Financial ( Rs. in lakh)                                       [col. 4-col.6-col.8]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</si>
  <si>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</si>
  <si>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</si>
  <si>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</si>
  <si>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</si>
  <si>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</si>
  <si>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</si>
  <si>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</si>
  <si>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</si>
  <si>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</si>
  <si>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</si>
  <si>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</si>
  <si>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</si>
  <si>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</si>
  <si>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 xml:space="preserve">          Seal:</t>
  </si>
  <si>
    <t>Table: AT-11A</t>
  </si>
  <si>
    <t>Annual Work Plan and Budget  2020-21</t>
  </si>
  <si>
    <t xml:space="preserve">Table: AT-11A : Sanction and Utilisation of Central assistance towards construction of Kitchen-cum-store (Primary &amp; Upper Primary,Classes I-VIII) </t>
  </si>
  <si>
    <r>
      <t xml:space="preserve">State :- </t>
    </r>
    <r>
      <rPr>
        <b/>
        <u/>
        <sz val="14"/>
        <rFont val="Book Antiqua"/>
      </rPr>
      <t>Goa</t>
    </r>
  </si>
  <si>
    <t>*Total sanctioned during 2006-07  to 2019-20</t>
  </si>
  <si>
    <t>Constructed with convergence</t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</si>
  <si>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</si>
  <si>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</si>
  <si>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</si>
  <si>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t>*: District-wise allocation made by State/UT out of Central Assistance provided for the purpose.</t>
  </si>
  <si>
    <t>Table: AT-12</t>
  </si>
  <si>
    <t xml:space="preserve">Table: AT-12  : Sanction and Utilisation of Central assistance towards procurement of Kitchen Devices (Primary &amp; Upper Primary,Classes I-VIII) </t>
  </si>
  <si>
    <r>
      <t xml:space="preserve">State :- </t>
    </r>
    <r>
      <rPr>
        <b/>
        <u/>
        <sz val="14"/>
        <rFont val="Book Antiqua"/>
      </rPr>
      <t>Goa</t>
    </r>
  </si>
  <si>
    <t>*Total sanction during 2006-07 to 2019-20</t>
  </si>
  <si>
    <t xml:space="preserve">Procured (C) </t>
  </si>
  <si>
    <t>Procured through convergence</t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</si>
  <si>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</si>
  <si>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</si>
  <si>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</si>
  <si>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t>Table: AT-12 A</t>
  </si>
  <si>
    <t xml:space="preserve">Table: AT-12 A : Sanction and Utilisation of Central assistance towards replacement of Kitchen Devices  </t>
  </si>
  <si>
    <r>
      <t xml:space="preserve">State :- </t>
    </r>
    <r>
      <rPr>
        <b/>
        <u/>
        <sz val="14"/>
        <rFont val="Book Antiqua"/>
      </rPr>
      <t>Goa</t>
    </r>
  </si>
  <si>
    <t>As on 31.12.2019</t>
  </si>
  <si>
    <t>*Total Sanction during 2012-13 to 2019-20</t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</si>
  <si>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</si>
  <si>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</si>
  <si>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r>
      <t>Financial (</t>
    </r>
    <r>
      <rPr>
        <b/>
        <i/>
        <sz val="10"/>
        <rFont val="Arial"/>
      </rPr>
      <t>Rs. in lakh)</t>
    </r>
  </si>
  <si>
    <t>Table AT-13</t>
  </si>
  <si>
    <t>Table AT- 13: Details of mode of cooking</t>
  </si>
  <si>
    <r>
      <t xml:space="preserve">State :- </t>
    </r>
    <r>
      <rPr>
        <b/>
        <u/>
        <sz val="14"/>
        <rFont val="Book Antiqua"/>
      </rPr>
      <t>Goa</t>
    </r>
  </si>
  <si>
    <t>Total no. of Institutions</t>
  </si>
  <si>
    <t>Mode of cooking (No. of Schools)</t>
  </si>
  <si>
    <t xml:space="preserve">LPG </t>
  </si>
  <si>
    <t>Solar cooker</t>
  </si>
  <si>
    <t>Fire wood</t>
  </si>
  <si>
    <t>Covered through centralised kitchen</t>
  </si>
  <si>
    <t>Table: AT- 14</t>
  </si>
  <si>
    <t>Table AT -14 : Quality, Safety and Hygiene</t>
  </si>
  <si>
    <r>
      <t xml:space="preserve">State :- </t>
    </r>
    <r>
      <rPr>
        <b/>
        <u/>
        <sz val="14"/>
        <rFont val="Book Antiqua"/>
      </rPr>
      <t>Goa</t>
    </r>
  </si>
  <si>
    <t>No. of schools having hand washing facilities</t>
  </si>
  <si>
    <t>Type of hand washing facilities (number of schools)</t>
  </si>
  <si>
    <t>No. of schools having parents roaster</t>
  </si>
  <si>
    <t>No. of schools having tasting register</t>
  </si>
  <si>
    <t>Tasting of food (number of schools)</t>
  </si>
  <si>
    <t>Multi tap</t>
  </si>
  <si>
    <t>Tap</t>
  </si>
  <si>
    <t>Hand pump</t>
  </si>
  <si>
    <t>Pond/ well/ Stream</t>
  </si>
  <si>
    <t>Teacher</t>
  </si>
  <si>
    <t>Parents</t>
  </si>
  <si>
    <t>Community</t>
  </si>
  <si>
    <t>CCH</t>
  </si>
  <si>
    <t>13</t>
  </si>
  <si>
    <t>14</t>
  </si>
  <si>
    <t>Table: AT- 14 A</t>
  </si>
  <si>
    <t>Table AT -14 A : Testing of Food Samples by accredited labs</t>
  </si>
  <si>
    <r>
      <t xml:space="preserve">State :- </t>
    </r>
    <r>
      <rPr>
        <b/>
        <u/>
        <sz val="14"/>
        <rFont val="Book Antiqua"/>
      </rPr>
      <t>Goa</t>
    </r>
  </si>
  <si>
    <t xml:space="preserve">Name of the Accredited / Recognised lab engaged for testing </t>
  </si>
  <si>
    <t xml:space="preserve">Number of samples </t>
  </si>
  <si>
    <t>Result (No. of samples)</t>
  </si>
  <si>
    <t xml:space="preserve">Remarks </t>
  </si>
  <si>
    <t xml:space="preserve">Collected </t>
  </si>
  <si>
    <t>Tested</t>
  </si>
  <si>
    <t>Meeting norms</t>
  </si>
  <si>
    <t>Below norms</t>
  </si>
  <si>
    <t>Goa College of Home Science&amp; Lab</t>
  </si>
  <si>
    <t>Table: AT- 15</t>
  </si>
  <si>
    <t>Table AT -15 : Contribution by community in form of  Tithi Bhojan or any other similar practice</t>
  </si>
  <si>
    <r>
      <t xml:space="preserve">State :- </t>
    </r>
    <r>
      <rPr>
        <b/>
        <u/>
        <sz val="14"/>
        <rFont val="Book Antiqua"/>
      </rPr>
      <t>Goa</t>
    </r>
  </si>
  <si>
    <t>Full meal in lieu of MDM</t>
  </si>
  <si>
    <t>Additional Food Item</t>
  </si>
  <si>
    <t xml:space="preserve">No. of schools received contribution </t>
  </si>
  <si>
    <t xml:space="preserve">No. of schools </t>
  </si>
  <si>
    <t>Meals served</t>
  </si>
  <si>
    <t>Value
(In Rs)</t>
  </si>
  <si>
    <t>Children benefitted</t>
  </si>
  <si>
    <t>Name of the items</t>
  </si>
  <si>
    <t>In kind</t>
  </si>
  <si>
    <t>In any other form</t>
  </si>
  <si>
    <t>N.A.</t>
  </si>
  <si>
    <t>Table: AT- 16</t>
  </si>
  <si>
    <t>Table AT -16 : Interuptions in serving of MDM and MDM allowance paid to children</t>
  </si>
  <si>
    <r>
      <t xml:space="preserve">State :- </t>
    </r>
    <r>
      <rPr>
        <b/>
        <u/>
        <sz val="14"/>
        <rFont val="Book Antiqua"/>
      </rPr>
      <t>Goa</t>
    </r>
  </si>
  <si>
    <t xml:space="preserve">Meals not served </t>
  </si>
  <si>
    <t>Whether allowance is paid to children</t>
  </si>
  <si>
    <t>Foodgrains provided to children (in MT)</t>
  </si>
  <si>
    <t>Amount paid to children (in Rs)</t>
  </si>
  <si>
    <t xml:space="preserve">Number of institutions </t>
  </si>
  <si>
    <t>No. of working days</t>
  </si>
  <si>
    <t xml:space="preserve">Number of children </t>
  </si>
  <si>
    <t>s</t>
  </si>
  <si>
    <t>Table: AT-17</t>
  </si>
  <si>
    <t>Table: AT-17 : Coverage under Rashtriya Bal Swasthya Karykram (School Health Programme) - 2019-20</t>
  </si>
  <si>
    <r>
      <t xml:space="preserve">State :- </t>
    </r>
    <r>
      <rPr>
        <b/>
        <u/>
        <sz val="14"/>
        <rFont val="Book Antiqua"/>
      </rPr>
      <t>Goa</t>
    </r>
  </si>
  <si>
    <t>S.no</t>
  </si>
  <si>
    <t>Name of  District</t>
  </si>
  <si>
    <t xml:space="preserve">No. of schools covered </t>
  </si>
  <si>
    <t xml:space="preserve">No. of children covered </t>
  </si>
  <si>
    <t>Health Check -ups carried out</t>
  </si>
  <si>
    <t>Weekly Iron &amp; Folic Acid Supplementation (WIFS)</t>
  </si>
  <si>
    <t>Deworming tablets distributed</t>
  </si>
  <si>
    <t>Distribution of spectacles</t>
  </si>
  <si>
    <t>No. of children covered</t>
  </si>
  <si>
    <t>No. of children identified with refractive errors</t>
  </si>
  <si>
    <t>No. of children provided with spectacles</t>
  </si>
  <si>
    <t xml:space="preserve">* </t>
  </si>
  <si>
    <t>Table: AT-18</t>
  </si>
  <si>
    <t>Table: AT-18 : Formation of School Management Committee (SMC) at School Level for Monitoring the Scheme</t>
  </si>
  <si>
    <r>
      <t xml:space="preserve">State :- </t>
    </r>
    <r>
      <rPr>
        <b/>
        <u/>
        <sz val="14"/>
        <rFont val="Book Antiqua"/>
      </rPr>
      <t>Goa</t>
    </r>
  </si>
  <si>
    <t>State:</t>
  </si>
  <si>
    <t>No. of Primary Institutions</t>
  </si>
  <si>
    <t>No. of Upper Primary Institutions</t>
  </si>
  <si>
    <t>No. of SMCs formed</t>
  </si>
  <si>
    <t>No. of Schools monitored by SMCs</t>
  </si>
  <si>
    <t>Table: AT-19</t>
  </si>
  <si>
    <t>Table: AT-19 : Responsibility of Implementation</t>
  </si>
  <si>
    <r>
      <t xml:space="preserve">State :- </t>
    </r>
    <r>
      <rPr>
        <b/>
        <u/>
        <sz val="14"/>
        <rFont val="Book Antiqua"/>
      </rPr>
      <t>Goa</t>
    </r>
  </si>
  <si>
    <t>No. of Institutions assigned to</t>
  </si>
  <si>
    <t>PRI / GP/ Urban Local Body</t>
  </si>
  <si>
    <t>SHG</t>
  </si>
  <si>
    <t>SMC/VEC / WEC</t>
  </si>
  <si>
    <t>Youth Club of NYK</t>
  </si>
  <si>
    <t>NGO</t>
  </si>
  <si>
    <t>Trust</t>
  </si>
  <si>
    <t>Temple, Gurudwara, Jail etc. (pls specify)</t>
  </si>
  <si>
    <t>PRI - Panchayati Raj Institution</t>
  </si>
  <si>
    <t>GP - Gram Panchayat</t>
  </si>
  <si>
    <t>SHG - Self Help Group</t>
  </si>
  <si>
    <t>VEC Village Education Committee</t>
  </si>
  <si>
    <t>WEC - Ward Education Committee</t>
  </si>
  <si>
    <t>NYK: Nehru Yuva Kendra</t>
  </si>
  <si>
    <t xml:space="preserve">Table: AT-20 </t>
  </si>
  <si>
    <t xml:space="preserve">Table: AT-20 : Information on Cooking Agencies </t>
  </si>
  <si>
    <r>
      <t xml:space="preserve">State :- </t>
    </r>
    <r>
      <rPr>
        <b/>
        <u/>
        <sz val="14"/>
        <rFont val="Book Antiqua"/>
      </rPr>
      <t>Goa</t>
    </r>
  </si>
  <si>
    <t>No. of SHG</t>
  </si>
  <si>
    <t>No. of institution covered</t>
  </si>
  <si>
    <t>Name of NGO</t>
  </si>
  <si>
    <t>No. of Kitchens</t>
  </si>
  <si>
    <t>Name of Trust</t>
  </si>
  <si>
    <t>Table - AT - 21</t>
  </si>
  <si>
    <t>Table AT 21 :Details of engagement and apportionment of honorarium to cook cum helpers (CCH) between schools and centralized kitchen</t>
  </si>
  <si>
    <r>
      <t xml:space="preserve">State :- </t>
    </r>
    <r>
      <rPr>
        <b/>
        <u/>
        <sz val="14"/>
        <rFont val="Book Antiqua"/>
      </rPr>
      <t>Goa</t>
    </r>
  </si>
  <si>
    <t xml:space="preserve">Total no. of cent. kitchen </t>
  </si>
  <si>
    <t>Physical details</t>
  </si>
  <si>
    <t>Financial details (Rs. in Lakh)</t>
  </si>
  <si>
    <t>No. of Institutions covered</t>
  </si>
  <si>
    <t>No. of CCH engaged at Cent. Kitchen</t>
  </si>
  <si>
    <t>No. of CCH engaged at schools covered by centralised kitchen</t>
  </si>
  <si>
    <t>Total (col 6+7) *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</si>
  <si>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</si>
  <si>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</si>
  <si>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</si>
  <si>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>* Total number of cook-cum-helpers can not exceed the norms for engagement of cook-cum-helpers.</t>
  </si>
  <si>
    <r>
      <t xml:space="preserve">State :- </t>
    </r>
    <r>
      <rPr>
        <b/>
        <u/>
        <sz val="14"/>
        <rFont val="Book Antiqua"/>
      </rPr>
      <t>Goa</t>
    </r>
  </si>
  <si>
    <t>Table: AT- 22</t>
  </si>
  <si>
    <t>Table AT -22 :Information on NGOs covering more than 20000 children, if any</t>
  </si>
  <si>
    <r>
      <t xml:space="preserve">State :- </t>
    </r>
    <r>
      <rPr>
        <b/>
        <u/>
        <sz val="14"/>
        <rFont val="Book Antiqua"/>
      </rPr>
      <t>Goa</t>
    </r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</si>
  <si>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</si>
  <si>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</si>
  <si>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</si>
  <si>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</si>
  <si>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</si>
  <si>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</si>
  <si>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</si>
  <si>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</si>
  <si>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</si>
  <si>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</si>
  <si>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</si>
  <si>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15</t>
  </si>
  <si>
    <t>Table-AT- 23</t>
  </si>
  <si>
    <t>Mid Day Meal Scheme</t>
  </si>
  <si>
    <t>Annual Work Plan &amp; Budget 2020-21</t>
  </si>
  <si>
    <t>Table AT - 23 Annual and Monthly data entry status in MDM-MIS during 2019-20</t>
  </si>
  <si>
    <r>
      <t xml:space="preserve">State :- </t>
    </r>
    <r>
      <rPr>
        <b/>
        <u/>
        <sz val="14"/>
        <rFont val="Book Antiqua"/>
      </rPr>
      <t>Goa</t>
    </r>
  </si>
  <si>
    <t xml:space="preserve">Total Institutions </t>
  </si>
  <si>
    <t>No. of Inst. For which Annual data entry completed</t>
  </si>
  <si>
    <t>No. of Inst. For which Monthly data entry completed</t>
  </si>
  <si>
    <t>Apr, 2019</t>
  </si>
  <si>
    <t>May</t>
  </si>
  <si>
    <t>Jun</t>
  </si>
  <si>
    <t>Jul</t>
  </si>
  <si>
    <t>Aug</t>
  </si>
  <si>
    <t>Sep</t>
  </si>
  <si>
    <t>Oct</t>
  </si>
  <si>
    <t>Nov</t>
  </si>
  <si>
    <t>Dec, 2019</t>
  </si>
  <si>
    <t>Jan, 2020</t>
  </si>
  <si>
    <t>Feb, 2020</t>
  </si>
  <si>
    <t>Mar, 2020</t>
  </si>
  <si>
    <t>Table-AT- 23 A</t>
  </si>
  <si>
    <t xml:space="preserve">Mid Day Meal Scheme </t>
  </si>
  <si>
    <t>Table AT - 23 A- Implementation of Automated Monitoring System  during 2019-2020</t>
  </si>
  <si>
    <r>
      <t xml:space="preserve">State :- </t>
    </r>
    <r>
      <rPr>
        <b/>
        <u/>
        <sz val="14"/>
        <rFont val="Book Antiqua"/>
      </rPr>
      <t>Goa</t>
    </r>
  </si>
  <si>
    <t>Mode of data collection (SMS/ IVRS/ Mobile App/ Web Application/ Others)</t>
  </si>
  <si>
    <t>Name of Agency implementing AMS in State/UT</t>
  </si>
  <si>
    <t>Maximum number of institutions for which daily data transferred during the month</t>
  </si>
  <si>
    <t>Table - AT - 24</t>
  </si>
  <si>
    <t>Table AT - 24 : Details of discrimination of any kind in MDMS</t>
  </si>
  <si>
    <r>
      <t xml:space="preserve">State :- </t>
    </r>
    <r>
      <rPr>
        <b/>
        <u/>
        <sz val="14"/>
        <rFont val="Book Antiqua"/>
      </rPr>
      <t>Goa</t>
    </r>
  </si>
  <si>
    <t xml:space="preserve">District </t>
  </si>
  <si>
    <t>Number of complaints on discrimination on</t>
  </si>
  <si>
    <t xml:space="preserve">Source of information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</si>
  <si>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</si>
  <si>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</si>
  <si>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</si>
  <si>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</si>
  <si>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</si>
  <si>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</si>
  <si>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State functionaries </t>
  </si>
  <si>
    <t xml:space="preserve">Parent/Children/Community </t>
  </si>
  <si>
    <t xml:space="preserve">Media </t>
  </si>
  <si>
    <t>Social Audit Report</t>
  </si>
  <si>
    <t>Table: AT- 25</t>
  </si>
  <si>
    <t>Table AT- 25: Details of Grievance Redressal cell</t>
  </si>
  <si>
    <r>
      <t xml:space="preserve">State :- </t>
    </r>
    <r>
      <rPr>
        <b/>
        <u/>
        <sz val="14"/>
        <rFont val="Book Antiqua"/>
      </rPr>
      <t>Goa</t>
    </r>
  </si>
  <si>
    <t>State(Yes/No) Give details</t>
  </si>
  <si>
    <t>District (Yes/No) Give details</t>
  </si>
  <si>
    <t>Block (Yes/No) Give details</t>
  </si>
  <si>
    <t>Dedicated Nodal Department for MDM</t>
  </si>
  <si>
    <t>No</t>
  </si>
  <si>
    <t>Dedicated Nodal official for MDM</t>
  </si>
  <si>
    <t>Yes, Vocational Education Officer, Directorate of Education, Porvorim</t>
  </si>
  <si>
    <t>Mode of receiving complaints</t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</si>
  <si>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Toll free number</t>
    </r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</si>
  <si>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Dedicated landline number</t>
    </r>
  </si>
  <si>
    <t>Yes</t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</si>
  <si>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Call centre</t>
    </r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</si>
  <si>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Emails</t>
    </r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</si>
  <si>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Press news</t>
    </r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</si>
  <si>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Radio/T.V.</t>
    </r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</si>
  <si>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SMS</t>
    </r>
  </si>
  <si>
    <r>
      <rPr>
        <b/>
        <sz val="7"/>
        <color rgb="FF000000"/>
        <rFont val="Calibri"/>
      </rPr>
      <t xml:space="preserve">  </t>
    </r>
    <r>
      <rPr>
        <b/>
        <sz val="10"/>
        <color rgb="FF000000"/>
        <rFont val="Calibri"/>
      </rPr>
      <t>Postal system</t>
    </r>
  </si>
  <si>
    <t>Number of Complaints received and status of complaint</t>
  </si>
  <si>
    <t>During 01.04.19 to 31.12.2019</t>
  </si>
  <si>
    <t>Nature of Complaints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</si>
  <si>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</si>
  <si>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</si>
  <si>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</si>
  <si>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</si>
  <si>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</si>
  <si>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</si>
  <si>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</si>
  <si>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</si>
  <si>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</si>
  <si>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</si>
  <si>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</si>
  <si>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</si>
  <si>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</si>
  <si>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</si>
  <si>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</si>
  <si>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</si>
  <si>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</si>
  <si>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</si>
  <si>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</si>
  <si>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</si>
  <si>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Proposals for 2020-21</t>
  </si>
  <si>
    <t>Table: AT-26</t>
  </si>
  <si>
    <t>Table: AT-26 : Number of School Working Days (Primary,Classes I-V) for 2020-21</t>
  </si>
  <si>
    <r>
      <t xml:space="preserve">State :- </t>
    </r>
    <r>
      <rPr>
        <b/>
        <u/>
        <sz val="14"/>
        <rFont val="Book Antiqua"/>
      </rPr>
      <t>Goa</t>
    </r>
  </si>
  <si>
    <t>Total No. of Days in the month</t>
  </si>
  <si>
    <t xml:space="preserve"> Holidays</t>
  </si>
  <si>
    <t>Academic Calendar (No. of Days)</t>
  </si>
  <si>
    <t>Anticipated No. of Working Days (3-8)</t>
  </si>
  <si>
    <t>Anticipated No. of working days for NCLP schools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</si>
  <si>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</si>
  <si>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</si>
  <si>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</si>
  <si>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</si>
  <si>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</si>
  <si>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April, 2020</t>
  </si>
  <si>
    <t>Schools are closed for summer vacation.</t>
  </si>
  <si>
    <t>May,2020</t>
  </si>
  <si>
    <t>June,2020</t>
  </si>
  <si>
    <t>July,2020</t>
  </si>
  <si>
    <t>August,2020</t>
  </si>
  <si>
    <t>Schools are closed for Ganesh Chaturthi.</t>
  </si>
  <si>
    <t>September,2020</t>
  </si>
  <si>
    <t>October,2020</t>
  </si>
  <si>
    <t>November,2020</t>
  </si>
  <si>
    <t>Schools are closed for Diwali Vacation.</t>
  </si>
  <si>
    <t>December,2020</t>
  </si>
  <si>
    <t>Schools are closed for Christmas vacation</t>
  </si>
  <si>
    <t>January,2021</t>
  </si>
  <si>
    <t>February,2021</t>
  </si>
  <si>
    <t>March,2021</t>
  </si>
  <si>
    <t>229-9=220</t>
  </si>
  <si>
    <t>This information is based on the Academic Calendar prepared by the Education Department</t>
  </si>
  <si>
    <t>Table: AT-26 A</t>
  </si>
  <si>
    <t>Table: AT-26A : Number of School Working Days (Upper Primary,Classes VI-VIII) for 2020-21</t>
  </si>
  <si>
    <r>
      <t xml:space="preserve">State :- </t>
    </r>
    <r>
      <rPr>
        <b/>
        <u/>
        <sz val="14"/>
        <rFont val="Book Antiqua"/>
      </rPr>
      <t>Goa</t>
    </r>
  </si>
  <si>
    <t>Holidays</t>
  </si>
  <si>
    <t>Table: AT-27</t>
  </si>
  <si>
    <t>Table: AT-27: Proposal for coverage of children and working days  for 2020-21 (Primary Classes, I-V)</t>
  </si>
  <si>
    <r>
      <t xml:space="preserve">State :- </t>
    </r>
    <r>
      <rPr>
        <b/>
        <u/>
        <sz val="14"/>
        <rFont val="Book Antiqua"/>
      </rPr>
      <t>Goa</t>
    </r>
  </si>
  <si>
    <t xml:space="preserve">Proposed number of children  </t>
  </si>
  <si>
    <t>Anticipated No. of working days</t>
  </si>
  <si>
    <t>Requirement of Foodgrains (in MTs)</t>
  </si>
  <si>
    <t>Requirement of Pulses (in MTs)</t>
  </si>
  <si>
    <t>Requirement of funds for Transportation Assistance</t>
  </si>
  <si>
    <t>Total (col. 3+4+5+6)</t>
  </si>
  <si>
    <t>Coarse Grains</t>
  </si>
  <si>
    <t>Pulse 1 (Kabuli Chana)</t>
  </si>
  <si>
    <t>Pulse 2 (Masoor)</t>
  </si>
  <si>
    <t>Pulse 3 (Red Chawali)</t>
  </si>
  <si>
    <t>Pulse 4 (Chana white)</t>
  </si>
  <si>
    <t>Pulse 5 (Kuleeth)</t>
  </si>
  <si>
    <t>Pulse 6 (Paute)</t>
  </si>
  <si>
    <t>Pulse 7 (White Chawli)</t>
  </si>
  <si>
    <t>PDS rate (Rs per Quintal)</t>
  </si>
  <si>
    <t>Total Funds required (Rs in lakh)</t>
  </si>
  <si>
    <t>Table: AT-27 A</t>
  </si>
  <si>
    <t>Table: AT-27 A: Proposal for coverage of children and working days  for 2020-21 (Upper Primary,Classes VI-VIII)</t>
  </si>
  <si>
    <r>
      <t xml:space="preserve">State :- </t>
    </r>
    <r>
      <rPr>
        <b/>
        <u/>
        <sz val="14"/>
        <rFont val="Book Antiqua"/>
      </rPr>
      <t>Goa</t>
    </r>
  </si>
  <si>
    <t>Table: AT-27 B</t>
  </si>
  <si>
    <t>Table: AT-27 B: Proposal for coverage of children for NCLP Schools during 2020-21</t>
  </si>
  <si>
    <r>
      <t xml:space="preserve">State :- </t>
    </r>
    <r>
      <rPr>
        <b/>
        <u/>
        <sz val="14"/>
        <rFont val="Book Antiqua"/>
      </rPr>
      <t>Goa</t>
    </r>
  </si>
  <si>
    <t>Pulse 1 (name)</t>
  </si>
  <si>
    <t>Pulse 2 (name)</t>
  </si>
  <si>
    <t>Pulse 3 (name)</t>
  </si>
  <si>
    <t>Pulse 4 (name)</t>
  </si>
  <si>
    <t>Pulse 5 (name)</t>
  </si>
  <si>
    <t>Table: AT-27C</t>
  </si>
  <si>
    <t>Table: AT-27C : Proposal for coverage of children and working days  for Primary (Classes I-V) in Drought affected areas  during 2020-21</t>
  </si>
  <si>
    <r>
      <t xml:space="preserve">State :- </t>
    </r>
    <r>
      <rPr>
        <b/>
        <u/>
        <sz val="14"/>
        <rFont val="Book Antiqua"/>
      </rPr>
      <t>Goa</t>
    </r>
  </si>
  <si>
    <t>Table: AT-27 D</t>
  </si>
  <si>
    <t>Table: AT-27 D : Proposal for coverage of children and working days  for Upper Primary (Classes VI-VIII) in Drought affected areas  during 2020-21</t>
  </si>
  <si>
    <r>
      <t xml:space="preserve">State :- </t>
    </r>
    <r>
      <rPr>
        <b/>
        <u/>
        <sz val="14"/>
        <rFont val="Book Antiqua"/>
      </rPr>
      <t>Goa</t>
    </r>
  </si>
  <si>
    <t>Signature</t>
  </si>
  <si>
    <t>Table: AT-28</t>
  </si>
  <si>
    <t>Table: AT-28: Requirement of kitchen-cum-stores in Primary and Upper Primary schools for the year 2020-21</t>
  </si>
  <si>
    <r>
      <t xml:space="preserve">State :- </t>
    </r>
    <r>
      <rPr>
        <b/>
        <u/>
        <sz val="14"/>
        <rFont val="Book Antiqua"/>
      </rPr>
      <t>Goa</t>
    </r>
  </si>
  <si>
    <t>Total No. of schools excluding newly opened school</t>
  </si>
  <si>
    <t>Kitchen-cum-store sanctioned during 2006-07 to 2019-20</t>
  </si>
  <si>
    <t>kitchen cum store constructed through convergance</t>
  </si>
  <si>
    <t xml:space="preserve">Balance requirement of kitchen  cum stores </t>
  </si>
  <si>
    <t>Govt.</t>
  </si>
  <si>
    <t>Govt. aided</t>
  </si>
  <si>
    <t>Local body</t>
  </si>
  <si>
    <t>Govt. (Col.3-7-11)</t>
  </si>
  <si>
    <t>Govt. aided (col.4-8-12)</t>
  </si>
  <si>
    <t>Local body (col.5-9-13)</t>
  </si>
  <si>
    <t>Total (col.6-10-14)</t>
  </si>
  <si>
    <t xml:space="preserve">Table: AT-28 A </t>
  </si>
  <si>
    <t>Table: AT-28 A: Requirement of kitchen cum stores as per Plinth Area Norm in the Primary and Upper Primary schools for the year 2020-21</t>
  </si>
  <si>
    <r>
      <t xml:space="preserve">State :- </t>
    </r>
    <r>
      <rPr>
        <b/>
        <u/>
        <sz val="14"/>
        <rFont val="Book Antiqua"/>
      </rPr>
      <t>Goa</t>
    </r>
  </si>
  <si>
    <t>(Rs. In lakhs)</t>
  </si>
  <si>
    <t>Plinth Area 1 (20sq Mtr)</t>
  </si>
  <si>
    <t>Plinth Area 2 (24 sq Mtr)</t>
  </si>
  <si>
    <t>Plinth Area 3 (28 sq Mtr)</t>
  </si>
  <si>
    <t>Plinth Area 4 (32 sq Mtr)</t>
  </si>
  <si>
    <t>Total fund required : (Col. 6+10+14+18)</t>
  </si>
  <si>
    <t>No. of Schools not having Kitchen Shed</t>
  </si>
  <si>
    <t>Kitchen-cum-Store proposed this year</t>
  </si>
  <si>
    <t xml:space="preserve">Unit Cost </t>
  </si>
  <si>
    <t>Fund required</t>
  </si>
  <si>
    <t>No. of Schools not having Kitchen-cum-store</t>
  </si>
  <si>
    <t>Note : State may indicate their plinth area and size of the kitchen-cum-stores if they have any other plinth area than mentioned in the table.</t>
  </si>
  <si>
    <t>Table: AT-28 B</t>
  </si>
  <si>
    <t>Table: AT-28 B: Repair of kitchen cum stores constructed ten years ago</t>
  </si>
  <si>
    <r>
      <t xml:space="preserve">State :- </t>
    </r>
    <r>
      <rPr>
        <b/>
        <u/>
        <sz val="14"/>
        <rFont val="Book Antiqua"/>
      </rPr>
      <t>Goa</t>
    </r>
  </si>
  <si>
    <t>No. of Kitchens constructed prior to FY 2009-10</t>
  </si>
  <si>
    <t>No. of Kitchens constructed prior to 2009-10 and require repairs</t>
  </si>
  <si>
    <t>Requirement of funds (Rs in lakh)</t>
  </si>
  <si>
    <t>Centre share</t>
  </si>
  <si>
    <t>State share</t>
  </si>
  <si>
    <t>Table: AT-29</t>
  </si>
  <si>
    <t>Table: AT-29 : Requirement of Kitchen Devices (new) during 2020-21 in Primary &amp; Upper Primary Schools</t>
  </si>
  <si>
    <r>
      <t xml:space="preserve">State :- </t>
    </r>
    <r>
      <rPr>
        <b/>
        <u/>
        <sz val="14"/>
        <rFont val="Book Antiqua"/>
      </rPr>
      <t>Goa</t>
    </r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</si>
  <si>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</si>
  <si>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</si>
  <si>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</si>
  <si>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</si>
  <si>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</si>
  <si>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</si>
  <si>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</si>
  <si>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</si>
  <si>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Table: AT-29 A : Replacement of Kitchen Devices during 2020-21 in Primary &amp; Upper Primary Schools</t>
  </si>
  <si>
    <r>
      <t xml:space="preserve">State :- </t>
    </r>
    <r>
      <rPr>
        <b/>
        <u/>
        <sz val="14"/>
        <rFont val="Book Antiqua"/>
      </rPr>
      <t>Goa</t>
    </r>
  </si>
  <si>
    <t>Table: AT-30</t>
  </si>
  <si>
    <t>Table: AT 30 :  Requirement of Cook cum Helpers for 2020-21</t>
  </si>
  <si>
    <r>
      <t xml:space="preserve">State :- </t>
    </r>
    <r>
      <rPr>
        <b/>
        <u/>
        <sz val="14"/>
        <rFont val="Book Antiqua"/>
      </rPr>
      <t>Goa</t>
    </r>
  </si>
  <si>
    <t>SI.No</t>
  </si>
  <si>
    <t xml:space="preserve">Total no of Cook-cum-helper </t>
  </si>
  <si>
    <t>Total No. of Cook-cum-helpers required in drought affected areas, if any</t>
  </si>
  <si>
    <t>No. of children enrolled</t>
  </si>
  <si>
    <t>PAB Approval for CCH</t>
  </si>
  <si>
    <t>No. of Cooks cum helper</t>
  </si>
  <si>
    <t>Engaged in 2019-20</t>
  </si>
  <si>
    <t>*No. of additional cooks required over and above PAB Approval</t>
  </si>
  <si>
    <t>11 = 5+6+9+10</t>
  </si>
  <si>
    <t xml:space="preserve">*Norms are only for guidance. Actual number will be determined on the basis of ground reality. </t>
  </si>
  <si>
    <t>Table: AT-31</t>
  </si>
  <si>
    <t>Table: AT-31 : Budget Provision for the Year 2020-21</t>
  </si>
  <si>
    <r>
      <t xml:space="preserve">State :- </t>
    </r>
    <r>
      <rPr>
        <b/>
        <u/>
        <sz val="14"/>
        <rFont val="Book Antiqua"/>
      </rPr>
      <t>Goa</t>
    </r>
  </si>
  <si>
    <t>Grand total</t>
  </si>
  <si>
    <t>Recurring Asssitance</t>
  </si>
  <si>
    <t>Cost of Foodgrain</t>
  </si>
  <si>
    <t xml:space="preserve">Cooking Cost </t>
  </si>
  <si>
    <t>Non Recurring Assistance</t>
  </si>
  <si>
    <t>Kitchen-cum-Store</t>
  </si>
  <si>
    <t>Repair of kitchen-cum-stores</t>
  </si>
  <si>
    <t>Table: AT- 32</t>
  </si>
  <si>
    <t>Table: AT-32:  PAB-MDM Approval vs. PERFORMANCE (Primary Classes I to V) during 2019-2020 - Drought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</si>
  <si>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</si>
  <si>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</si>
  <si>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</si>
  <si>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</si>
  <si>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</si>
  <si>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</si>
  <si>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</si>
  <si>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Secretary of the Nodal Department</t>
  </si>
  <si>
    <t>Table: AT-32A</t>
  </si>
  <si>
    <t>Table: AT-32 A:  PAB-MDM Approval vs. PERFORMANCE (Upper Primary, Classes VI to VIII) during 2019-2020 - Drought</t>
  </si>
  <si>
    <t>Opening balance as on 01.04.19</t>
  </si>
  <si>
    <r>
      <t>Date:</t>
    </r>
    <r>
      <rPr>
        <b/>
        <sz val="11"/>
        <rFont val="Arial"/>
        <family val="2"/>
      </rPr>
      <t>04/03/2020</t>
    </r>
  </si>
  <si>
    <t>Date:04/03/2020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</si>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</sst>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&quot;₹&quot;\ #,##0"/>
    <numFmt numFmtId="165" formatCode="0.0"/>
  </numFmts>
  <fonts count="86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i/>
      <u/>
      <sz val="12"/>
      <name val="Arial"/>
    </font>
    <font>
      <b/>
      <i/>
      <u/>
      <sz val="12"/>
      <name val="Arial"/>
    </font>
    <font>
      <sz val="12"/>
      <name val="Arial"/>
    </font>
    <font>
      <b/>
      <sz val="16"/>
      <name val="Arial"/>
    </font>
    <font>
      <sz val="8"/>
      <name val="Arial"/>
    </font>
    <font>
      <b/>
      <u/>
      <sz val="12"/>
      <name val="Arial"/>
    </font>
    <font>
      <b/>
      <sz val="12"/>
      <name val="Arial"/>
    </font>
    <font>
      <b/>
      <i/>
      <sz val="10"/>
      <name val="Arial"/>
    </font>
    <font>
      <sz val="10"/>
      <name val="Arial"/>
    </font>
    <font>
      <b/>
      <sz val="1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36"/>
      <name val="Arial"/>
    </font>
    <font>
      <b/>
      <i/>
      <u/>
      <sz val="10"/>
      <name val="Arial"/>
    </font>
    <font>
      <b/>
      <u/>
      <sz val="12"/>
      <name val="Arial"/>
    </font>
    <font>
      <b/>
      <u/>
      <sz val="14"/>
      <name val="Arial"/>
    </font>
    <font>
      <sz val="11"/>
      <name val="Arial"/>
    </font>
    <font>
      <b/>
      <u/>
      <sz val="11"/>
      <name val="Arial"/>
    </font>
    <font>
      <b/>
      <i/>
      <sz val="11"/>
      <color rgb="FF000000"/>
      <name val="Calibri"/>
    </font>
    <font>
      <sz val="10"/>
      <color rgb="FFFF0000"/>
      <name val="Arial"/>
    </font>
    <font>
      <b/>
      <sz val="10"/>
      <color rgb="FFFF0000"/>
      <name val="Arial"/>
    </font>
    <font>
      <b/>
      <u/>
      <sz val="10"/>
      <name val="Arial"/>
    </font>
    <font>
      <b/>
      <i/>
      <u/>
      <sz val="12"/>
      <name val="Arial"/>
    </font>
    <font>
      <b/>
      <sz val="14"/>
      <name val="Arial"/>
    </font>
    <font>
      <i/>
      <sz val="11"/>
      <name val="Arial"/>
    </font>
    <font>
      <b/>
      <sz val="12"/>
      <name val="Trebuchet MS"/>
    </font>
    <font>
      <b/>
      <sz val="16"/>
      <name val="Trebuchet MS"/>
    </font>
    <font>
      <sz val="10"/>
      <name val="Trebuchet MS"/>
    </font>
    <font>
      <b/>
      <sz val="10"/>
      <name val="Trebuchet MS"/>
    </font>
    <font>
      <b/>
      <i/>
      <u/>
      <sz val="1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0"/>
      <name val="Calibri"/>
    </font>
    <font>
      <b/>
      <i/>
      <sz val="10"/>
      <name val="Trebuchet MS"/>
    </font>
    <font>
      <b/>
      <sz val="9"/>
      <color rgb="FF000000"/>
      <name val="Calibri"/>
    </font>
    <font>
      <i/>
      <sz val="10"/>
      <name val="Arial"/>
    </font>
    <font>
      <sz val="11"/>
      <name val="Calibri"/>
    </font>
    <font>
      <sz val="12"/>
      <color rgb="FF000000"/>
      <name val="Calibri"/>
    </font>
    <font>
      <b/>
      <i/>
      <sz val="11"/>
      <name val="Calibri"/>
    </font>
    <font>
      <b/>
      <i/>
      <u/>
      <sz val="10"/>
      <name val="Arial"/>
    </font>
    <font>
      <b/>
      <sz val="8"/>
      <name val="Arial"/>
    </font>
    <font>
      <b/>
      <u/>
      <sz val="12"/>
      <name val="Arial"/>
    </font>
    <font>
      <b/>
      <u/>
      <sz val="12"/>
      <name val="Arial"/>
    </font>
    <font>
      <b/>
      <u/>
      <sz val="10"/>
      <name val="Arial"/>
    </font>
    <font>
      <b/>
      <u/>
      <sz val="12"/>
      <name val="Arial"/>
    </font>
    <font>
      <b/>
      <u/>
      <sz val="12"/>
      <name val="Arial"/>
    </font>
    <font>
      <b/>
      <u/>
      <sz val="12"/>
      <name val="Arial"/>
    </font>
    <font>
      <b/>
      <u/>
      <sz val="10"/>
      <name val="Arial"/>
    </font>
    <font>
      <b/>
      <i/>
      <sz val="12"/>
      <name val="Trebuchet MS"/>
    </font>
    <font>
      <b/>
      <sz val="14"/>
      <color rgb="FF000000"/>
      <name val="Calibri"/>
    </font>
    <font>
      <b/>
      <sz val="16"/>
      <color rgb="FF000000"/>
      <name val="Calibri"/>
    </font>
    <font>
      <b/>
      <u/>
      <sz val="10"/>
      <name val="Arial"/>
    </font>
    <font>
      <b/>
      <sz val="11"/>
      <color rgb="FF000000"/>
      <name val="Cambria"/>
    </font>
    <font>
      <b/>
      <i/>
      <sz val="10"/>
      <color rgb="FF000000"/>
      <name val="Cambria"/>
    </font>
    <font>
      <sz val="11"/>
      <color rgb="FF000000"/>
      <name val="Calibri"/>
    </font>
    <font>
      <i/>
      <sz val="10"/>
      <name val="Trebuchet MS"/>
    </font>
    <font>
      <b/>
      <u/>
      <sz val="11"/>
      <name val="Arial"/>
    </font>
    <font>
      <b/>
      <u/>
      <sz val="11"/>
      <name val="Arial"/>
    </font>
    <font>
      <b/>
      <u/>
      <sz val="12"/>
      <name val="Arial"/>
    </font>
    <font>
      <b/>
      <i/>
      <sz val="10"/>
      <color rgb="FF000000"/>
      <name val="Calibri"/>
    </font>
    <font>
      <b/>
      <u/>
      <sz val="10"/>
      <name val="Arial"/>
    </font>
    <font>
      <b/>
      <i/>
      <sz val="11"/>
      <name val="Arial"/>
    </font>
    <font>
      <b/>
      <u/>
      <sz val="14"/>
      <name val="Arial"/>
    </font>
    <font>
      <b/>
      <sz val="10"/>
      <color rgb="FF000000"/>
      <name val="Cambria"/>
    </font>
    <font>
      <b/>
      <sz val="12"/>
      <color rgb="FF000000"/>
      <name val="Calibri"/>
    </font>
    <font>
      <sz val="28"/>
      <name val="Arial"/>
    </font>
    <font>
      <b/>
      <u/>
      <sz val="11"/>
      <name val="Arial"/>
    </font>
    <font>
      <b/>
      <u/>
      <sz val="10"/>
      <name val="Arial"/>
    </font>
    <font>
      <b/>
      <sz val="14"/>
      <color rgb="FF000000"/>
      <name val="Arial"/>
    </font>
    <font>
      <b/>
      <i/>
      <sz val="10"/>
      <color rgb="FF000000"/>
      <name val="Arial"/>
    </font>
    <font>
      <b/>
      <u/>
      <sz val="14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u/>
      <sz val="12"/>
      <color rgb="FF000000"/>
      <name val="Arial"/>
    </font>
    <font>
      <b/>
      <i/>
      <sz val="11"/>
      <color rgb="FF000000"/>
      <name val="Arial"/>
    </font>
    <font>
      <b/>
      <u/>
      <sz val="10"/>
      <name val="Arial"/>
    </font>
    <font>
      <b/>
      <u/>
      <sz val="14"/>
      <name val="Book Antiqua"/>
    </font>
    <font>
      <b/>
      <sz val="8"/>
      <color rgb="FFFF0000"/>
      <name val="Arial"/>
    </font>
    <font>
      <b/>
      <sz val="7"/>
      <color rgb="FF000000"/>
      <name val="Calibri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9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2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1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3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4" xfId="0" applyFont="1" applyBorder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0" fontId="31" fillId="0" borderId="3" xfId="0" applyFont="1" applyBorder="1" applyAlignment="1">
      <alignment vertical="center" wrapText="1"/>
    </xf>
    <xf numFmtId="0" fontId="31" fillId="2" borderId="14" xfId="0" applyFont="1" applyFill="1" applyBorder="1" applyAlignment="1">
      <alignment vertical="center" wrapText="1"/>
    </xf>
    <xf numFmtId="0" fontId="38" fillId="0" borderId="1" xfId="0" quotePrefix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9" fillId="0" borderId="0" xfId="0" applyFont="1"/>
    <xf numFmtId="0" fontId="10" fillId="0" borderId="2" xfId="0" applyFont="1" applyBorder="1"/>
    <xf numFmtId="0" fontId="10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0" xfId="0" applyFont="1"/>
    <xf numFmtId="2" fontId="1" fillId="0" borderId="0" xfId="0" applyNumberFormat="1" applyFont="1"/>
    <xf numFmtId="0" fontId="41" fillId="0" borderId="1" xfId="0" applyFont="1" applyBorder="1" applyAlignment="1">
      <alignment horizontal="center"/>
    </xf>
    <xf numFmtId="0" fontId="42" fillId="0" borderId="0" xfId="0" applyFont="1"/>
    <xf numFmtId="0" fontId="42" fillId="0" borderId="0" xfId="0" applyFont="1" applyAlignment="1">
      <alignment horizontal="center"/>
    </xf>
    <xf numFmtId="1" fontId="1" fillId="0" borderId="0" xfId="0" applyNumberFormat="1" applyFont="1"/>
    <xf numFmtId="0" fontId="2" fillId="0" borderId="3" xfId="0" applyFont="1" applyBorder="1" applyAlignment="1">
      <alignment horizontal="center"/>
    </xf>
    <xf numFmtId="0" fontId="41" fillId="0" borderId="1" xfId="0" applyFont="1" applyBorder="1"/>
    <xf numFmtId="0" fontId="41" fillId="0" borderId="0" xfId="0" applyFont="1" applyAlignment="1">
      <alignment horizontal="center"/>
    </xf>
    <xf numFmtId="0" fontId="31" fillId="0" borderId="3" xfId="0" applyFont="1" applyBorder="1" applyAlignment="1">
      <alignment vertical="top" wrapText="1"/>
    </xf>
    <xf numFmtId="0" fontId="31" fillId="2" borderId="14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1" fillId="0" borderId="0" xfId="0" applyFont="1"/>
    <xf numFmtId="0" fontId="1" fillId="0" borderId="7" xfId="0" applyFont="1" applyBorder="1" applyAlignment="1">
      <alignment horizontal="center"/>
    </xf>
    <xf numFmtId="0" fontId="1" fillId="2" borderId="17" xfId="0" applyFont="1" applyFill="1" applyBorder="1"/>
    <xf numFmtId="0" fontId="46" fillId="0" borderId="0" xfId="0" applyFont="1"/>
    <xf numFmtId="0" fontId="47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3" borderId="18" xfId="0" applyFont="1" applyFill="1" applyBorder="1" applyAlignment="1">
      <alignment horizontal="center"/>
    </xf>
    <xf numFmtId="0" fontId="41" fillId="0" borderId="4" xfId="0" applyFont="1" applyBorder="1"/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4" fontId="1" fillId="0" borderId="0" xfId="0" applyNumberFormat="1" applyFont="1"/>
    <xf numFmtId="0" fontId="10" fillId="2" borderId="17" xfId="0" applyFont="1" applyFill="1" applyBorder="1" applyAlignment="1">
      <alignment horizontal="center"/>
    </xf>
    <xf numFmtId="0" fontId="9" fillId="0" borderId="1" xfId="0" applyFont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55" fillId="0" borderId="0" xfId="0" applyFont="1" applyAlignment="1">
      <alignment vertical="top"/>
    </xf>
    <xf numFmtId="0" fontId="56" fillId="0" borderId="0" xfId="0" applyFont="1"/>
    <xf numFmtId="0" fontId="21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3" fillId="0" borderId="0" xfId="0" applyFont="1"/>
    <xf numFmtId="0" fontId="31" fillId="0" borderId="3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10" fillId="2" borderId="19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31" fillId="2" borderId="20" xfId="0" applyFont="1" applyFill="1" applyBorder="1" applyAlignment="1">
      <alignment horizontal="center" vertical="top" wrapText="1"/>
    </xf>
    <xf numFmtId="0" fontId="38" fillId="0" borderId="4" xfId="0" quotePrefix="1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0" fillId="2" borderId="17" xfId="0" applyFont="1" applyFill="1" applyBorder="1" applyAlignment="1">
      <alignment horizontal="right"/>
    </xf>
    <xf numFmtId="0" fontId="30" fillId="2" borderId="17" xfId="0" applyFont="1" applyFill="1" applyBorder="1"/>
    <xf numFmtId="0" fontId="38" fillId="0" borderId="0" xfId="0" applyFont="1"/>
    <xf numFmtId="0" fontId="35" fillId="2" borderId="1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38" fillId="2" borderId="1" xfId="0" quotePrefix="1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26" fillId="0" borderId="0" xfId="0" applyFont="1"/>
    <xf numFmtId="0" fontId="10" fillId="0" borderId="0" xfId="0" applyFont="1" applyAlignment="1">
      <alignment horizontal="center"/>
    </xf>
    <xf numFmtId="0" fontId="1" fillId="0" borderId="3" xfId="0" applyFont="1" applyBorder="1"/>
    <xf numFmtId="0" fontId="41" fillId="0" borderId="6" xfId="0" applyFont="1" applyBorder="1"/>
    <xf numFmtId="0" fontId="4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66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/>
    <xf numFmtId="0" fontId="57" fillId="0" borderId="1" xfId="0" applyFont="1" applyBorder="1" applyAlignment="1">
      <alignment vertical="top" wrapText="1"/>
    </xf>
    <xf numFmtId="0" fontId="57" fillId="0" borderId="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69" fillId="0" borderId="1" xfId="0" applyFont="1" applyBorder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35" fillId="0" borderId="0" xfId="0" applyFont="1"/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35" fillId="0" borderId="4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66" fillId="0" borderId="1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2" xfId="0" applyFont="1" applyBorder="1"/>
    <xf numFmtId="0" fontId="19" fillId="0" borderId="4" xfId="0" applyFont="1" applyBorder="1" applyAlignment="1">
      <alignment vertical="top" wrapText="1"/>
    </xf>
    <xf numFmtId="0" fontId="19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72" fillId="0" borderId="0" xfId="0" applyFont="1" applyAlignment="1">
      <alignment wrapText="1"/>
    </xf>
    <xf numFmtId="0" fontId="59" fillId="0" borderId="0" xfId="0" applyFont="1"/>
    <xf numFmtId="0" fontId="59" fillId="0" borderId="0" xfId="0" applyFont="1" applyAlignment="1">
      <alignment horizontal="left"/>
    </xf>
    <xf numFmtId="0" fontId="59" fillId="0" borderId="2" xfId="0" applyFont="1" applyBorder="1" applyAlignment="1">
      <alignment horizontal="center"/>
    </xf>
    <xf numFmtId="0" fontId="33" fillId="0" borderId="4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21" fillId="0" borderId="0" xfId="0" applyFont="1"/>
    <xf numFmtId="0" fontId="35" fillId="0" borderId="0" xfId="0" applyFont="1" applyAlignment="1">
      <alignment horizontal="center" vertical="top" wrapText="1"/>
    </xf>
    <xf numFmtId="0" fontId="77" fillId="0" borderId="1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76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59" fillId="0" borderId="1" xfId="0" applyFont="1" applyBorder="1"/>
    <xf numFmtId="0" fontId="34" fillId="0" borderId="0" xfId="0" applyFont="1"/>
    <xf numFmtId="0" fontId="79" fillId="0" borderId="3" xfId="0" applyFont="1" applyBorder="1" applyAlignment="1">
      <alignment horizontal="center"/>
    </xf>
    <xf numFmtId="0" fontId="79" fillId="0" borderId="11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1" xfId="0" applyFont="1" applyBorder="1"/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5" xfId="0" applyFont="1" applyBorder="1"/>
    <xf numFmtId="0" fontId="2" fillId="0" borderId="25" xfId="0" applyFont="1" applyBorder="1" applyAlignment="1">
      <alignment horizontal="center"/>
    </xf>
    <xf numFmtId="0" fontId="10" fillId="0" borderId="17" xfId="0" applyFont="1" applyBorder="1"/>
    <xf numFmtId="0" fontId="1" fillId="0" borderId="17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ont="1" applyFill="1" applyAlignment="1"/>
    <xf numFmtId="0" fontId="9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9" fillId="0" borderId="0" xfId="0" applyFont="1" applyFill="1"/>
    <xf numFmtId="0" fontId="12" fillId="0" borderId="0" xfId="0" applyFont="1" applyFill="1" applyAlignment="1">
      <alignment horizontal="left"/>
    </xf>
    <xf numFmtId="0" fontId="1" fillId="0" borderId="0" xfId="0" applyFont="1" applyFill="1"/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5" fillId="0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2" fontId="19" fillId="0" borderId="1" xfId="0" applyNumberFormat="1" applyFont="1" applyFill="1" applyBorder="1"/>
    <xf numFmtId="2" fontId="10" fillId="0" borderId="0" xfId="0" applyNumberFormat="1" applyFont="1"/>
    <xf numFmtId="165" fontId="1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1" fillId="0" borderId="6" xfId="0" applyFont="1" applyFill="1" applyBorder="1"/>
    <xf numFmtId="0" fontId="2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/>
    <xf numFmtId="0" fontId="11" fillId="0" borderId="9" xfId="0" applyFont="1" applyFill="1" applyBorder="1"/>
    <xf numFmtId="0" fontId="11" fillId="0" borderId="12" xfId="0" applyFont="1" applyFill="1" applyBorder="1"/>
    <xf numFmtId="0" fontId="11" fillId="0" borderId="2" xfId="0" applyFont="1" applyFill="1" applyBorder="1"/>
    <xf numFmtId="0" fontId="11" fillId="0" borderId="13" xfId="0" applyFont="1" applyFill="1" applyBorder="1"/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1" fillId="0" borderId="5" xfId="0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10" xfId="0" applyFont="1" applyFill="1" applyBorder="1"/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vertical="top"/>
    </xf>
    <xf numFmtId="0" fontId="11" fillId="0" borderId="10" xfId="0" applyFont="1" applyBorder="1"/>
    <xf numFmtId="0" fontId="2" fillId="0" borderId="7" xfId="0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top"/>
    </xf>
    <xf numFmtId="0" fontId="11" fillId="0" borderId="12" xfId="0" applyFont="1" applyBorder="1"/>
    <xf numFmtId="0" fontId="11" fillId="0" borderId="2" xfId="0" applyFont="1" applyBorder="1"/>
    <xf numFmtId="0" fontId="11" fillId="0" borderId="13" xfId="0" applyFont="1" applyBorder="1"/>
    <xf numFmtId="0" fontId="2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1" xfId="0" applyFont="1" applyBorder="1"/>
    <xf numFmtId="0" fontId="1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0" fillId="0" borderId="2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1" fillId="0" borderId="15" xfId="0" applyFont="1" applyBorder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45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5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7" fillId="0" borderId="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60" fillId="0" borderId="2" xfId="0" applyFont="1" applyBorder="1" applyAlignment="1">
      <alignment horizontal="right"/>
    </xf>
    <xf numFmtId="0" fontId="31" fillId="0" borderId="3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5" fillId="0" borderId="3" xfId="0" applyFont="1" applyBorder="1" applyAlignment="1">
      <alignment horizontal="center" vertical="top" wrapText="1"/>
    </xf>
    <xf numFmtId="0" fontId="10" fillId="2" borderId="21" xfId="0" applyFont="1" applyFill="1" applyBorder="1" applyAlignment="1">
      <alignment horizontal="right"/>
    </xf>
    <xf numFmtId="0" fontId="11" fillId="0" borderId="22" xfId="0" applyFont="1" applyBorder="1"/>
    <xf numFmtId="0" fontId="40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/>
    </xf>
    <xf numFmtId="0" fontId="67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57" fillId="0" borderId="7" xfId="0" applyFont="1" applyBorder="1" applyAlignment="1">
      <alignment horizontal="center" vertical="top" wrapText="1"/>
    </xf>
    <xf numFmtId="0" fontId="11" fillId="0" borderId="23" xfId="0" applyFont="1" applyBorder="1"/>
    <xf numFmtId="0" fontId="11" fillId="0" borderId="24" xfId="0" applyFont="1" applyBorder="1"/>
    <xf numFmtId="0" fontId="68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2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33" fillId="0" borderId="4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76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77" fillId="0" borderId="3" xfId="0" applyFont="1" applyBorder="1" applyAlignment="1">
      <alignment horizontal="center" vertical="top" wrapText="1"/>
    </xf>
    <xf numFmtId="0" fontId="77" fillId="0" borderId="4" xfId="0" applyFont="1" applyBorder="1" applyAlignment="1">
      <alignment horizontal="center" vertical="top" wrapText="1"/>
    </xf>
    <xf numFmtId="0" fontId="77" fillId="0" borderId="3" xfId="0" applyFont="1" applyBorder="1" applyAlignment="1">
      <alignment horizontal="center" vertical="top"/>
    </xf>
    <xf numFmtId="0" fontId="77" fillId="0" borderId="4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3" fillId="0" borderId="2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8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142875</xdr:rowOff>
    </xdr:from>
    <xdr:ext cx="9258300" cy="4543425"/>
    <xdr:sp macro="" textlink="">
      <xdr:nvSpPr>
        <xdr:cNvPr id="2" name="Rectangle 1">
          <a:extLst>
            <a:ext uri="{FF2B5EF4-FFF2-40B4-BE49-F238E27FC236}"/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lvl="0"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 scaled="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lvl="0"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 scaled="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lvl="0"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 scaled="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lvl="0"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 scaled="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 - Goa</a:t>
          </a:r>
        </a:p>
        <a:p>
          <a:pPr lvl="0"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 scaled="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04/03/2020</a:t>
          </a:r>
        </a:p>
        <a:p>
          <a:pPr lvl="0"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 scaled="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47625</xdr:rowOff>
    </xdr:from>
    <xdr:ext cx="5581650" cy="2619375"/>
    <xdr:sp macro="" textlink="">
      <xdr:nvSpPr>
        <xdr:cNvPr id="2" name="Rectangle 1">
          <a:extLst>
            <a:ext uri="{FF2B5EF4-FFF2-40B4-BE49-F238E27FC236}"/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lvl="0"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 scaled="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lvl="0"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 scaled="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30"/>
  <sheetViews>
    <sheetView topLeftCell="A7" workbookViewId="0">
      <selection activeCell="Q30" sqref="Q30"/>
    </sheetView>
  </sheetViews>
  <sheetFormatPr defaultColWidth="12.5703125" defaultRowHeight="15" customHeight="1"/>
  <cols>
    <col min="1" max="6" width="8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pans="1:1" ht="12.75" customHeight="1"/>
    <row r="130" spans="1:1" ht="12.75" customHeight="1">
      <c r="A130" t="s">
        <v>27</v>
      </c>
    </row>
  </sheetData>
  <printOptions horizontalCentered="1"/>
  <pageMargins left="0.70866141732283472" right="0.70866141732283472" top="0.23622047244094491" bottom="0" header="0" footer="0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25" sqref="A25"/>
    </sheetView>
  </sheetViews>
  <sheetFormatPr defaultColWidth="12.5703125" defaultRowHeight="15" customHeight="1"/>
  <cols>
    <col min="1" max="1" width="7.42578125" customWidth="1"/>
    <col min="2" max="2" width="10.5703125" customWidth="1"/>
    <col min="3" max="3" width="9.7109375" customWidth="1"/>
    <col min="4" max="4" width="8.5703125" customWidth="1"/>
    <col min="5" max="5" width="9.5703125" customWidth="1"/>
    <col min="6" max="6" width="7.42578125" customWidth="1"/>
    <col min="7" max="7" width="8.42578125" customWidth="1"/>
    <col min="8" max="8" width="10.42578125" customWidth="1"/>
    <col min="9" max="9" width="9.85546875" customWidth="1"/>
    <col min="10" max="11" width="8.5703125" customWidth="1"/>
    <col min="12" max="12" width="7.42578125" customWidth="1"/>
    <col min="13" max="13" width="12.28515625" customWidth="1"/>
    <col min="14" max="14" width="15.85546875" customWidth="1"/>
    <col min="15" max="19" width="8.5703125" customWidth="1"/>
  </cols>
  <sheetData>
    <row r="1" spans="1:19" ht="12.75" customHeight="1">
      <c r="D1" s="402"/>
      <c r="E1" s="343"/>
      <c r="F1" s="343"/>
      <c r="G1" s="343"/>
      <c r="H1" s="343"/>
      <c r="I1" s="343"/>
      <c r="J1" s="343"/>
      <c r="K1" s="29"/>
      <c r="M1" s="3" t="s">
        <v>349</v>
      </c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9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4" spans="1:19" ht="11.25" customHeight="1"/>
    <row r="5" spans="1:19" ht="12.75" customHeight="1">
      <c r="A5" s="412" t="s">
        <v>350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9" ht="12.75" customHeight="1"/>
    <row r="7" spans="1:19" ht="12.75" customHeight="1">
      <c r="A7" s="431" t="s">
        <v>351</v>
      </c>
      <c r="B7" s="343"/>
      <c r="L7" s="440" t="s">
        <v>283</v>
      </c>
      <c r="M7" s="343"/>
      <c r="N7" s="343"/>
    </row>
    <row r="8" spans="1:19" ht="15.75" customHeight="1">
      <c r="A8" s="436" t="s">
        <v>7</v>
      </c>
      <c r="B8" s="436" t="s">
        <v>8</v>
      </c>
      <c r="C8" s="399" t="s">
        <v>333</v>
      </c>
      <c r="D8" s="400"/>
      <c r="E8" s="400"/>
      <c r="F8" s="400"/>
      <c r="G8" s="401"/>
      <c r="H8" s="399" t="s">
        <v>334</v>
      </c>
      <c r="I8" s="400"/>
      <c r="J8" s="400"/>
      <c r="K8" s="400"/>
      <c r="L8" s="401"/>
      <c r="M8" s="436" t="s">
        <v>335</v>
      </c>
      <c r="N8" s="436" t="s">
        <v>336</v>
      </c>
    </row>
    <row r="9" spans="1:19" ht="12.75" customHeight="1">
      <c r="A9" s="390"/>
      <c r="B9" s="390"/>
      <c r="C9" s="19" t="s">
        <v>337</v>
      </c>
      <c r="D9" s="19" t="s">
        <v>338</v>
      </c>
      <c r="E9" s="19" t="s">
        <v>339</v>
      </c>
      <c r="F9" s="19" t="s">
        <v>340</v>
      </c>
      <c r="G9" s="19" t="s">
        <v>352</v>
      </c>
      <c r="H9" s="19" t="s">
        <v>337</v>
      </c>
      <c r="I9" s="19" t="s">
        <v>338</v>
      </c>
      <c r="J9" s="19" t="s">
        <v>339</v>
      </c>
      <c r="K9" s="19" t="s">
        <v>340</v>
      </c>
      <c r="L9" s="19" t="s">
        <v>353</v>
      </c>
      <c r="M9" s="390"/>
      <c r="N9" s="390"/>
      <c r="R9" s="14"/>
      <c r="S9" s="1"/>
    </row>
    <row r="10" spans="1:19" ht="12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2"/>
      <c r="P10" s="2"/>
      <c r="Q10" s="2"/>
      <c r="R10" s="2"/>
      <c r="S10" s="2"/>
    </row>
    <row r="11" spans="1:19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"/>
      <c r="P11" s="2"/>
      <c r="Q11" s="2"/>
      <c r="R11" s="2"/>
      <c r="S11" s="2"/>
    </row>
    <row r="12" spans="1:19" ht="12.75" customHeight="1">
      <c r="A12" s="23">
        <v>1</v>
      </c>
      <c r="B12" s="14" t="s">
        <v>327</v>
      </c>
      <c r="C12" s="23">
        <v>0</v>
      </c>
      <c r="D12" s="23">
        <v>0</v>
      </c>
      <c r="E12" s="23">
        <v>0</v>
      </c>
      <c r="F12" s="23">
        <v>0</v>
      </c>
      <c r="G12" s="23">
        <f>SUM(C12:F12)</f>
        <v>0</v>
      </c>
      <c r="H12" s="23">
        <v>0</v>
      </c>
      <c r="I12" s="23">
        <v>0</v>
      </c>
      <c r="J12" s="23">
        <v>0</v>
      </c>
      <c r="K12" s="23">
        <v>0</v>
      </c>
      <c r="L12" s="23">
        <f>SUM(H12:K12)</f>
        <v>0</v>
      </c>
      <c r="M12" s="23">
        <f>L12-G12</f>
        <v>0</v>
      </c>
      <c r="N12" s="23" t="s">
        <v>354</v>
      </c>
    </row>
    <row r="13" spans="1:19" ht="12.75" customHeight="1">
      <c r="A13" s="23"/>
      <c r="B13" s="1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9" ht="12.75" customHeight="1">
      <c r="A14" s="23">
        <v>2</v>
      </c>
      <c r="B14" s="14" t="s">
        <v>328</v>
      </c>
      <c r="C14" s="23">
        <v>0</v>
      </c>
      <c r="D14" s="23">
        <v>0</v>
      </c>
      <c r="E14" s="23">
        <v>0</v>
      </c>
      <c r="F14" s="23">
        <v>0</v>
      </c>
      <c r="G14" s="23">
        <f>SUM(C14:F14)</f>
        <v>0</v>
      </c>
      <c r="H14" s="23">
        <v>0</v>
      </c>
      <c r="I14" s="23">
        <v>0</v>
      </c>
      <c r="J14" s="23">
        <v>0</v>
      </c>
      <c r="K14" s="23">
        <v>0</v>
      </c>
      <c r="L14" s="23">
        <f>SUM(H14:K14)</f>
        <v>0</v>
      </c>
      <c r="M14" s="23">
        <f>L14-G14</f>
        <v>0</v>
      </c>
      <c r="N14" s="23" t="s">
        <v>354</v>
      </c>
    </row>
    <row r="15" spans="1:19" ht="12.75" customHeight="1">
      <c r="A15" s="23"/>
      <c r="B15" s="1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9" ht="12.75" customHeight="1">
      <c r="A16" s="28" t="s">
        <v>16</v>
      </c>
      <c r="B16" s="14"/>
      <c r="C16" s="23">
        <f t="shared" ref="C16:M16" si="0">SUM(C12+C14)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/>
    </row>
    <row r="17" spans="1:14" ht="12.75" customHeight="1">
      <c r="A17" s="2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9" t="s">
        <v>343</v>
      </c>
    </row>
    <row r="19" spans="1:14" ht="12.75" customHeight="1">
      <c r="A19" t="s">
        <v>344</v>
      </c>
    </row>
    <row r="20" spans="1:14" ht="12.75" customHeight="1">
      <c r="A20" t="s">
        <v>345</v>
      </c>
      <c r="L20" s="29" t="s">
        <v>164</v>
      </c>
      <c r="M20" s="29"/>
      <c r="N20" s="29" t="s">
        <v>164</v>
      </c>
    </row>
    <row r="21" spans="1:14" ht="12.75" customHeight="1">
      <c r="A21" s="1" t="s">
        <v>346</v>
      </c>
      <c r="J21" s="29"/>
      <c r="K21" s="29"/>
      <c r="L21" s="29"/>
    </row>
    <row r="22" spans="1:14" ht="12.75" customHeight="1">
      <c r="C22" s="1" t="s">
        <v>347</v>
      </c>
      <c r="E22" s="1"/>
      <c r="F22" s="1"/>
      <c r="G22" s="1"/>
      <c r="H22" s="1"/>
      <c r="I22" s="1"/>
      <c r="J22" s="1"/>
      <c r="K22" s="1"/>
      <c r="L22" s="1"/>
      <c r="M22" s="1"/>
    </row>
    <row r="23" spans="1:14" ht="12.75" customHeight="1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>
      <c r="A25" s="335" t="s">
        <v>1040</v>
      </c>
      <c r="B25" s="15"/>
      <c r="C25" s="15"/>
      <c r="D25" s="15"/>
      <c r="E25" s="15"/>
      <c r="F25" s="15"/>
      <c r="G25" s="15"/>
      <c r="H25" s="15"/>
      <c r="L25" s="434" t="s">
        <v>23</v>
      </c>
      <c r="M25" s="343"/>
      <c r="N25" s="343"/>
    </row>
    <row r="26" spans="1:14" ht="15.75" customHeight="1">
      <c r="A26" s="434" t="s">
        <v>213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ht="12.75" customHeight="1">
      <c r="A27" s="434" t="s">
        <v>348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4" ht="12.75" customHeight="1">
      <c r="L28" s="388"/>
      <c r="M28" s="343"/>
      <c r="N28" s="343"/>
    </row>
    <row r="29" spans="1:14" ht="12.75" customHeight="1">
      <c r="A29" s="435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7">
    <mergeCell ref="D1:J1"/>
    <mergeCell ref="A2:N2"/>
    <mergeCell ref="A3:N3"/>
    <mergeCell ref="A5:N5"/>
    <mergeCell ref="L7:N7"/>
    <mergeCell ref="A7:B7"/>
    <mergeCell ref="L28:N28"/>
    <mergeCell ref="A29:N29"/>
    <mergeCell ref="L25:N25"/>
    <mergeCell ref="A26:N26"/>
    <mergeCell ref="M8:M9"/>
    <mergeCell ref="N8:N9"/>
    <mergeCell ref="A27:N27"/>
    <mergeCell ref="A8:A9"/>
    <mergeCell ref="H8:L8"/>
    <mergeCell ref="B8:B9"/>
    <mergeCell ref="C8:G8"/>
  </mergeCells>
  <printOptions horizontalCentered="1"/>
  <pageMargins left="0.70866141732283472" right="0.70866141732283472" top="0.23622047244094491" bottom="0" header="0" footer="0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25" sqref="A25"/>
    </sheetView>
  </sheetViews>
  <sheetFormatPr defaultColWidth="12.5703125" defaultRowHeight="15" customHeight="1"/>
  <cols>
    <col min="1" max="1" width="8.5703125" customWidth="1"/>
    <col min="2" max="2" width="9.7109375" customWidth="1"/>
    <col min="3" max="3" width="11.42578125" customWidth="1"/>
    <col min="4" max="4" width="8.5703125" customWidth="1"/>
    <col min="5" max="5" width="9.5703125" customWidth="1"/>
    <col min="6" max="6" width="9.85546875" customWidth="1"/>
    <col min="7" max="7" width="8.85546875" customWidth="1"/>
    <col min="8" max="8" width="10.42578125" customWidth="1"/>
    <col min="9" max="9" width="9.85546875" customWidth="1"/>
    <col min="10" max="10" width="8.5703125" customWidth="1"/>
    <col min="11" max="11" width="11.85546875" customWidth="1"/>
    <col min="12" max="12" width="9.42578125" customWidth="1"/>
    <col min="13" max="13" width="12" customWidth="1"/>
    <col min="14" max="14" width="14.140625" customWidth="1"/>
    <col min="15" max="19" width="8.5703125" customWidth="1"/>
  </cols>
  <sheetData>
    <row r="1" spans="1:19" ht="12.75" customHeight="1">
      <c r="D1" s="402"/>
      <c r="E1" s="343"/>
      <c r="F1" s="343"/>
      <c r="G1" s="343"/>
      <c r="H1" s="343"/>
      <c r="I1" s="343"/>
      <c r="J1" s="343"/>
      <c r="M1" s="3" t="s">
        <v>355</v>
      </c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9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4" spans="1:19" ht="11.25" customHeight="1"/>
    <row r="5" spans="1:19" ht="12.75" customHeight="1">
      <c r="A5" s="412" t="s">
        <v>356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9" ht="12.75" customHeight="1"/>
    <row r="7" spans="1:19" ht="12.75" customHeight="1">
      <c r="A7" s="431" t="s">
        <v>357</v>
      </c>
      <c r="B7" s="343"/>
      <c r="L7" s="440" t="s">
        <v>283</v>
      </c>
      <c r="M7" s="343"/>
      <c r="N7" s="343"/>
      <c r="O7" s="22"/>
    </row>
    <row r="8" spans="1:19" ht="15.75" customHeight="1">
      <c r="A8" s="436" t="s">
        <v>7</v>
      </c>
      <c r="B8" s="436" t="s">
        <v>8</v>
      </c>
      <c r="C8" s="399" t="s">
        <v>333</v>
      </c>
      <c r="D8" s="400"/>
      <c r="E8" s="400"/>
      <c r="F8" s="400"/>
      <c r="G8" s="401"/>
      <c r="H8" s="399" t="s">
        <v>334</v>
      </c>
      <c r="I8" s="400"/>
      <c r="J8" s="400"/>
      <c r="K8" s="400"/>
      <c r="L8" s="401"/>
      <c r="M8" s="436" t="s">
        <v>335</v>
      </c>
      <c r="N8" s="436" t="s">
        <v>336</v>
      </c>
    </row>
    <row r="9" spans="1:19" ht="12.75" customHeight="1">
      <c r="A9" s="390"/>
      <c r="B9" s="390"/>
      <c r="C9" s="19" t="s">
        <v>337</v>
      </c>
      <c r="D9" s="19" t="s">
        <v>338</v>
      </c>
      <c r="E9" s="19" t="s">
        <v>339</v>
      </c>
      <c r="F9" s="19" t="s">
        <v>340</v>
      </c>
      <c r="G9" s="19" t="s">
        <v>358</v>
      </c>
      <c r="H9" s="19" t="s">
        <v>337</v>
      </c>
      <c r="I9" s="19" t="s">
        <v>338</v>
      </c>
      <c r="J9" s="19" t="s">
        <v>339</v>
      </c>
      <c r="K9" s="17" t="s">
        <v>340</v>
      </c>
      <c r="L9" s="17" t="s">
        <v>359</v>
      </c>
      <c r="M9" s="390"/>
      <c r="N9" s="390"/>
      <c r="R9" s="14"/>
      <c r="S9" s="1"/>
    </row>
    <row r="10" spans="1:19" ht="12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28">
        <v>11</v>
      </c>
      <c r="L10" s="19">
        <v>12</v>
      </c>
      <c r="M10" s="19">
        <v>13</v>
      </c>
      <c r="N10" s="28">
        <v>14</v>
      </c>
      <c r="O10" s="2"/>
      <c r="P10" s="2"/>
      <c r="Q10" s="2"/>
      <c r="R10" s="2"/>
      <c r="S10" s="2"/>
    </row>
    <row r="11" spans="1:19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8"/>
      <c r="L11" s="19"/>
      <c r="M11" s="19"/>
      <c r="N11" s="28"/>
      <c r="O11" s="2"/>
      <c r="P11" s="2"/>
      <c r="Q11" s="2"/>
      <c r="R11" s="2"/>
      <c r="S11" s="2"/>
    </row>
    <row r="12" spans="1:19" ht="12.75" customHeight="1">
      <c r="A12" s="23">
        <v>1</v>
      </c>
      <c r="B12" s="14" t="s">
        <v>327</v>
      </c>
      <c r="C12" s="23">
        <v>68</v>
      </c>
      <c r="D12" s="23">
        <v>192</v>
      </c>
      <c r="E12" s="23">
        <v>0</v>
      </c>
      <c r="F12" s="23">
        <v>0</v>
      </c>
      <c r="G12" s="23">
        <f>SUM(C12:F12)</f>
        <v>260</v>
      </c>
      <c r="H12" s="23">
        <v>68</v>
      </c>
      <c r="I12" s="23">
        <v>192</v>
      </c>
      <c r="J12" s="23">
        <v>0</v>
      </c>
      <c r="K12" s="23">
        <v>0</v>
      </c>
      <c r="L12" s="23">
        <f>SUM(H12:K12)</f>
        <v>260</v>
      </c>
      <c r="M12" s="23">
        <f>G12-L12</f>
        <v>0</v>
      </c>
      <c r="N12" s="23"/>
    </row>
    <row r="13" spans="1:19" ht="12.75" customHeight="1">
      <c r="A13" s="23"/>
      <c r="B13" s="1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9" ht="12.75" customHeight="1">
      <c r="A14" s="23">
        <v>2</v>
      </c>
      <c r="B14" s="14" t="s">
        <v>328</v>
      </c>
      <c r="C14" s="23">
        <v>49</v>
      </c>
      <c r="D14" s="23">
        <v>130</v>
      </c>
      <c r="E14" s="23">
        <v>0</v>
      </c>
      <c r="F14" s="23">
        <v>0</v>
      </c>
      <c r="G14" s="23">
        <f>SUM(C14:F14)</f>
        <v>179</v>
      </c>
      <c r="H14" s="23">
        <v>49</v>
      </c>
      <c r="I14" s="23">
        <v>130</v>
      </c>
      <c r="J14" s="23">
        <v>0</v>
      </c>
      <c r="K14" s="23">
        <v>0</v>
      </c>
      <c r="L14" s="23">
        <f>SUM(H14:K14)</f>
        <v>179</v>
      </c>
      <c r="M14" s="23">
        <f>L14-G14</f>
        <v>0</v>
      </c>
      <c r="N14" s="23"/>
    </row>
    <row r="15" spans="1:19" ht="12.75" customHeight="1">
      <c r="A15" s="23"/>
      <c r="B15" s="1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9" ht="12.75" customHeight="1">
      <c r="A16" s="28" t="s">
        <v>16</v>
      </c>
      <c r="B16" s="14"/>
      <c r="C16" s="23">
        <f t="shared" ref="C16:M16" si="0">SUM(C12+C14)</f>
        <v>117</v>
      </c>
      <c r="D16" s="23">
        <f t="shared" si="0"/>
        <v>322</v>
      </c>
      <c r="E16" s="23">
        <f t="shared" si="0"/>
        <v>0</v>
      </c>
      <c r="F16" s="23">
        <f t="shared" si="0"/>
        <v>0</v>
      </c>
      <c r="G16" s="23">
        <f t="shared" si="0"/>
        <v>439</v>
      </c>
      <c r="H16" s="23">
        <f t="shared" si="0"/>
        <v>117</v>
      </c>
      <c r="I16" s="23">
        <f t="shared" si="0"/>
        <v>322</v>
      </c>
      <c r="J16" s="23">
        <f t="shared" si="0"/>
        <v>0</v>
      </c>
      <c r="K16" s="23">
        <f t="shared" si="0"/>
        <v>0</v>
      </c>
      <c r="L16" s="23">
        <f t="shared" si="0"/>
        <v>439</v>
      </c>
      <c r="M16" s="23">
        <f t="shared" si="0"/>
        <v>0</v>
      </c>
      <c r="N16" s="23"/>
    </row>
    <row r="17" spans="1:14" ht="12.75" customHeight="1">
      <c r="A17" s="2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9" t="s">
        <v>343</v>
      </c>
    </row>
    <row r="19" spans="1:14" ht="12.75" customHeight="1">
      <c r="A19" t="s">
        <v>344</v>
      </c>
    </row>
    <row r="20" spans="1:14" ht="12.75" customHeight="1">
      <c r="A20" t="s">
        <v>345</v>
      </c>
      <c r="K20" s="29" t="s">
        <v>164</v>
      </c>
      <c r="L20" s="29" t="s">
        <v>164</v>
      </c>
      <c r="M20" s="29"/>
      <c r="N20" s="29" t="s">
        <v>164</v>
      </c>
    </row>
    <row r="21" spans="1:14" ht="12.75" customHeight="1">
      <c r="A21" s="1" t="s">
        <v>346</v>
      </c>
      <c r="J21" s="29"/>
      <c r="K21" s="29"/>
      <c r="L21" s="29"/>
    </row>
    <row r="22" spans="1:14" ht="12.75" customHeight="1">
      <c r="C22" s="1" t="s">
        <v>347</v>
      </c>
      <c r="E22" s="1"/>
      <c r="F22" s="1"/>
      <c r="G22" s="1"/>
      <c r="H22" s="1"/>
      <c r="I22" s="1"/>
      <c r="J22" s="1"/>
      <c r="K22" s="1"/>
      <c r="L22" s="1"/>
      <c r="M22" s="1"/>
    </row>
    <row r="23" spans="1:14" ht="12.75" customHeight="1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>
      <c r="A25" s="335" t="s">
        <v>1040</v>
      </c>
      <c r="B25" s="15"/>
      <c r="C25" s="15"/>
      <c r="D25" s="15"/>
      <c r="E25" s="15"/>
      <c r="F25" s="15"/>
      <c r="G25" s="15"/>
      <c r="H25" s="15"/>
      <c r="K25" s="2"/>
      <c r="L25" s="434" t="s">
        <v>23</v>
      </c>
      <c r="M25" s="343"/>
      <c r="N25" s="343"/>
    </row>
    <row r="26" spans="1:14" ht="15.75" customHeight="1">
      <c r="A26" s="434" t="s">
        <v>213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ht="12.75" customHeight="1">
      <c r="A27" s="434" t="s">
        <v>348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4" ht="12.75" customHeight="1">
      <c r="K28" s="388" t="s">
        <v>215</v>
      </c>
      <c r="L28" s="343"/>
      <c r="M28" s="343"/>
      <c r="N28" s="343"/>
    </row>
    <row r="29" spans="1:14" ht="12.75" customHeight="1">
      <c r="A29" s="435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7">
    <mergeCell ref="A29:N29"/>
    <mergeCell ref="L25:N25"/>
    <mergeCell ref="A26:N26"/>
    <mergeCell ref="A27:N27"/>
    <mergeCell ref="K28:N28"/>
    <mergeCell ref="D1:J1"/>
    <mergeCell ref="A2:N2"/>
    <mergeCell ref="A3:N3"/>
    <mergeCell ref="A5:N5"/>
    <mergeCell ref="A8:A9"/>
    <mergeCell ref="L7:N7"/>
    <mergeCell ref="N8:N9"/>
    <mergeCell ref="M8:M9"/>
    <mergeCell ref="C8:G8"/>
    <mergeCell ref="H8:L8"/>
    <mergeCell ref="B8:B9"/>
    <mergeCell ref="A7:B7"/>
  </mergeCells>
  <printOptions horizontalCentered="1"/>
  <pageMargins left="0.70866141732283472" right="0.70866141732283472" top="0.23622047244094491" bottom="0" header="0" footer="0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9"/>
  <sheetViews>
    <sheetView workbookViewId="0">
      <selection activeCell="L12" sqref="L12:L13"/>
    </sheetView>
  </sheetViews>
  <sheetFormatPr defaultColWidth="12.5703125" defaultRowHeight="15" customHeight="1"/>
  <cols>
    <col min="1" max="1" width="7.140625" customWidth="1"/>
    <col min="2" max="2" width="9" customWidth="1"/>
    <col min="3" max="3" width="10.28515625" customWidth="1"/>
    <col min="4" max="4" width="9.28515625" customWidth="1"/>
    <col min="5" max="6" width="9.140625" customWidth="1"/>
    <col min="7" max="7" width="11.7109375" customWidth="1"/>
    <col min="8" max="8" width="11" customWidth="1"/>
    <col min="9" max="9" width="9.7109375" customWidth="1"/>
    <col min="10" max="10" width="9.5703125" customWidth="1"/>
    <col min="11" max="11" width="11.7109375" customWidth="1"/>
    <col min="12" max="12" width="10.5703125" customWidth="1"/>
    <col min="13" max="13" width="10.42578125" customWidth="1"/>
    <col min="14" max="14" width="8.7109375" customWidth="1"/>
    <col min="15" max="15" width="8.85546875" customWidth="1"/>
    <col min="16" max="16" width="9.140625" customWidth="1"/>
    <col min="17" max="17" width="11" customWidth="1"/>
    <col min="18" max="22" width="9.140625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44" t="s">
        <v>360</v>
      </c>
      <c r="P1" s="343"/>
      <c r="Q1" s="343"/>
      <c r="R1" s="1"/>
      <c r="S1" s="1"/>
      <c r="T1" s="1"/>
      <c r="U1" s="1"/>
      <c r="V1" s="1"/>
    </row>
    <row r="2" spans="1:22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6"/>
      <c r="N2" s="6"/>
      <c r="O2" s="6"/>
      <c r="P2" s="6"/>
      <c r="Q2" s="1"/>
      <c r="R2" s="1"/>
      <c r="S2" s="1"/>
      <c r="T2" s="1"/>
      <c r="U2" s="1"/>
      <c r="V2" s="1"/>
    </row>
    <row r="3" spans="1:22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8"/>
      <c r="N3" s="8"/>
      <c r="O3" s="8"/>
      <c r="P3" s="8"/>
      <c r="Q3" s="1"/>
      <c r="R3" s="1"/>
      <c r="S3" s="1"/>
      <c r="T3" s="1"/>
      <c r="U3" s="1"/>
      <c r="V3" s="1"/>
    </row>
    <row r="4" spans="1:2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>
      <c r="A5" s="443" t="s">
        <v>361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7.25" customHeight="1">
      <c r="A7" s="431" t="s">
        <v>362</v>
      </c>
      <c r="B7" s="34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30" t="s">
        <v>283</v>
      </c>
      <c r="O7" s="397"/>
      <c r="P7" s="397"/>
      <c r="Q7" s="397"/>
      <c r="R7" s="1"/>
      <c r="S7" s="1"/>
      <c r="T7" s="1"/>
      <c r="U7" s="1"/>
      <c r="V7" s="1"/>
    </row>
    <row r="8" spans="1:22" ht="24" customHeight="1">
      <c r="A8" s="436" t="s">
        <v>7</v>
      </c>
      <c r="B8" s="436" t="s">
        <v>8</v>
      </c>
      <c r="C8" s="447" t="s">
        <v>363</v>
      </c>
      <c r="D8" s="400"/>
      <c r="E8" s="400"/>
      <c r="F8" s="400"/>
      <c r="G8" s="401"/>
      <c r="H8" s="448" t="s">
        <v>364</v>
      </c>
      <c r="I8" s="400"/>
      <c r="J8" s="400"/>
      <c r="K8" s="400"/>
      <c r="L8" s="401"/>
      <c r="M8" s="446" t="s">
        <v>365</v>
      </c>
      <c r="N8" s="400"/>
      <c r="O8" s="400"/>
      <c r="P8" s="400"/>
      <c r="Q8" s="401"/>
      <c r="R8" s="1"/>
      <c r="S8" s="1"/>
      <c r="T8" s="1"/>
      <c r="U8" s="1"/>
      <c r="V8" s="1"/>
    </row>
    <row r="9" spans="1:22" ht="60" customHeight="1">
      <c r="A9" s="390"/>
      <c r="B9" s="390"/>
      <c r="C9" s="19" t="s">
        <v>366</v>
      </c>
      <c r="D9" s="19" t="s">
        <v>367</v>
      </c>
      <c r="E9" s="19" t="s">
        <v>339</v>
      </c>
      <c r="F9" s="19" t="s">
        <v>368</v>
      </c>
      <c r="G9" s="19" t="s">
        <v>358</v>
      </c>
      <c r="H9" s="121" t="s">
        <v>366</v>
      </c>
      <c r="I9" s="19" t="s">
        <v>367</v>
      </c>
      <c r="J9" s="19" t="s">
        <v>339</v>
      </c>
      <c r="K9" s="17" t="s">
        <v>368</v>
      </c>
      <c r="L9" s="19" t="s">
        <v>369</v>
      </c>
      <c r="M9" s="19" t="s">
        <v>366</v>
      </c>
      <c r="N9" s="19" t="s">
        <v>367</v>
      </c>
      <c r="O9" s="19" t="s">
        <v>339</v>
      </c>
      <c r="P9" s="17" t="s">
        <v>368</v>
      </c>
      <c r="Q9" s="19" t="s">
        <v>370</v>
      </c>
      <c r="R9" s="2"/>
      <c r="S9" s="2"/>
      <c r="T9" s="2"/>
      <c r="U9" s="2"/>
      <c r="V9" s="2"/>
    </row>
    <row r="10" spans="1:22" ht="12.75" customHeight="1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  <c r="I10" s="122">
        <v>9</v>
      </c>
      <c r="J10" s="122">
        <v>10</v>
      </c>
      <c r="K10" s="122">
        <v>11</v>
      </c>
      <c r="L10" s="122">
        <v>12</v>
      </c>
      <c r="M10" s="122">
        <v>13</v>
      </c>
      <c r="N10" s="122">
        <v>14</v>
      </c>
      <c r="O10" s="122">
        <v>15</v>
      </c>
      <c r="P10" s="122">
        <v>16</v>
      </c>
      <c r="Q10" s="122">
        <v>17</v>
      </c>
      <c r="R10" s="123"/>
      <c r="S10" s="123"/>
      <c r="T10" s="123"/>
      <c r="U10" s="123"/>
      <c r="V10" s="123"/>
    </row>
    <row r="11" spans="1:22" ht="12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123"/>
      <c r="T11" s="123"/>
      <c r="U11" s="123"/>
      <c r="V11" s="123"/>
    </row>
    <row r="12" spans="1:22" ht="12.75" customHeight="1">
      <c r="A12" s="23">
        <v>1</v>
      </c>
      <c r="B12" s="14" t="s">
        <v>327</v>
      </c>
      <c r="C12" s="23">
        <v>13990</v>
      </c>
      <c r="D12" s="23">
        <v>40593</v>
      </c>
      <c r="E12" s="23">
        <v>65</v>
      </c>
      <c r="F12" s="23">
        <v>0</v>
      </c>
      <c r="G12" s="23">
        <f>SUM(C12:F12)</f>
        <v>54648</v>
      </c>
      <c r="H12" s="23">
        <v>13805</v>
      </c>
      <c r="I12" s="23">
        <v>36201</v>
      </c>
      <c r="J12" s="23">
        <v>64</v>
      </c>
      <c r="K12" s="23">
        <v>0</v>
      </c>
      <c r="L12" s="23">
        <f>SUM(H12:K12)</f>
        <v>50070</v>
      </c>
      <c r="M12" s="28">
        <f t="shared" ref="M12:P12" si="0">H12*152</f>
        <v>2098360</v>
      </c>
      <c r="N12" s="28">
        <f t="shared" si="0"/>
        <v>5502552</v>
      </c>
      <c r="O12" s="28">
        <f t="shared" si="0"/>
        <v>9728</v>
      </c>
      <c r="P12" s="28">
        <f t="shared" si="0"/>
        <v>0</v>
      </c>
      <c r="Q12" s="23">
        <f>SUM(M12:P12)</f>
        <v>7610640</v>
      </c>
      <c r="R12" s="1"/>
      <c r="S12" s="1"/>
      <c r="T12" s="1"/>
      <c r="U12" s="1"/>
      <c r="V12" s="124"/>
    </row>
    <row r="13" spans="1:22" ht="12.75" customHeight="1">
      <c r="A13" s="23">
        <v>2</v>
      </c>
      <c r="B13" s="14" t="s">
        <v>328</v>
      </c>
      <c r="C13" s="23">
        <v>9070</v>
      </c>
      <c r="D13" s="23">
        <v>31719</v>
      </c>
      <c r="E13" s="23">
        <v>553</v>
      </c>
      <c r="F13" s="23">
        <v>0</v>
      </c>
      <c r="G13" s="23">
        <f>SUM(C13:F13)</f>
        <v>41342</v>
      </c>
      <c r="H13" s="23">
        <v>8905</v>
      </c>
      <c r="I13" s="23">
        <v>25858</v>
      </c>
      <c r="J13" s="23">
        <v>553</v>
      </c>
      <c r="K13" s="23">
        <v>0</v>
      </c>
      <c r="L13" s="23">
        <f>SUM(H13:K13)</f>
        <v>35316</v>
      </c>
      <c r="M13" s="28">
        <f t="shared" ref="M13:O13" si="1">H13*152</f>
        <v>1353560</v>
      </c>
      <c r="N13" s="28">
        <f t="shared" si="1"/>
        <v>3930416</v>
      </c>
      <c r="O13" s="28">
        <f t="shared" si="1"/>
        <v>84056</v>
      </c>
      <c r="P13" s="28">
        <f>K13*220</f>
        <v>0</v>
      </c>
      <c r="Q13" s="23">
        <f>SUM(M13:P13)</f>
        <v>5368032</v>
      </c>
      <c r="R13" s="1"/>
      <c r="S13" s="1"/>
      <c r="T13" s="1"/>
      <c r="U13" s="1"/>
      <c r="V13" s="124"/>
    </row>
    <row r="14" spans="1:22" ht="12.75" customHeight="1">
      <c r="A14" s="23"/>
      <c r="B14" s="1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"/>
      <c r="S14" s="1"/>
      <c r="T14" s="1"/>
      <c r="U14" s="1"/>
      <c r="V14" s="124"/>
    </row>
    <row r="15" spans="1:22" ht="12.75" customHeight="1">
      <c r="A15" s="399" t="s">
        <v>16</v>
      </c>
      <c r="B15" s="401"/>
      <c r="C15" s="23">
        <f t="shared" ref="C15:Q15" si="2">SUM(C12+C13)</f>
        <v>23060</v>
      </c>
      <c r="D15" s="23">
        <f t="shared" si="2"/>
        <v>72312</v>
      </c>
      <c r="E15" s="23">
        <f t="shared" si="2"/>
        <v>618</v>
      </c>
      <c r="F15" s="23">
        <f t="shared" si="2"/>
        <v>0</v>
      </c>
      <c r="G15" s="23">
        <f t="shared" si="2"/>
        <v>95990</v>
      </c>
      <c r="H15" s="23">
        <f t="shared" si="2"/>
        <v>22710</v>
      </c>
      <c r="I15" s="23">
        <f t="shared" si="2"/>
        <v>62059</v>
      </c>
      <c r="J15" s="23">
        <f t="shared" si="2"/>
        <v>617</v>
      </c>
      <c r="K15" s="23">
        <f t="shared" si="2"/>
        <v>0</v>
      </c>
      <c r="L15" s="23">
        <f t="shared" si="2"/>
        <v>85386</v>
      </c>
      <c r="M15" s="23">
        <f t="shared" si="2"/>
        <v>3451920</v>
      </c>
      <c r="N15" s="23">
        <f t="shared" si="2"/>
        <v>9432968</v>
      </c>
      <c r="O15" s="23">
        <f t="shared" si="2"/>
        <v>93784</v>
      </c>
      <c r="P15" s="23">
        <f t="shared" si="2"/>
        <v>0</v>
      </c>
      <c r="Q15" s="23">
        <f t="shared" si="2"/>
        <v>12978672</v>
      </c>
      <c r="R15" s="1"/>
      <c r="S15" s="24"/>
      <c r="T15" s="1"/>
      <c r="U15" s="1"/>
      <c r="V15" s="1"/>
    </row>
    <row r="16" spans="1:22" ht="12.75" customHeight="1">
      <c r="A16" s="2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9" t="s">
        <v>343</v>
      </c>
      <c r="E17" s="1"/>
      <c r="F17" s="1"/>
      <c r="G17" s="1">
        <f>G15+'enrolment vs availed_UPY'!G15</f>
        <v>161495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t="s">
        <v>344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t="s">
        <v>345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1" t="s">
        <v>346</v>
      </c>
      <c r="B20" s="1"/>
      <c r="C20" s="1"/>
      <c r="D20" s="1"/>
      <c r="E20" s="1"/>
      <c r="F20" s="1"/>
      <c r="G20" s="1"/>
      <c r="H20" s="1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1"/>
      <c r="B21" s="1"/>
      <c r="C21" s="1" t="s">
        <v>347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335" t="s">
        <v>1040</v>
      </c>
      <c r="B22" s="2"/>
      <c r="C22" s="2"/>
      <c r="D22" s="2"/>
      <c r="E22" s="2"/>
      <c r="F22" s="2"/>
      <c r="G22" s="2"/>
      <c r="H22" s="1"/>
      <c r="I22" s="2"/>
      <c r="J22" s="1"/>
      <c r="K22" s="1"/>
      <c r="L22" s="1"/>
      <c r="M22" s="1"/>
      <c r="N22" s="1"/>
      <c r="O22" s="445" t="s">
        <v>23</v>
      </c>
      <c r="P22" s="343"/>
      <c r="Q22" s="343"/>
      <c r="R22" s="1"/>
      <c r="S22" s="1"/>
      <c r="T22" s="1"/>
      <c r="U22" s="1"/>
      <c r="V22" s="1"/>
    </row>
    <row r="23" spans="1:22" ht="12.75" customHeight="1">
      <c r="A23" s="445" t="s">
        <v>213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1"/>
      <c r="S23" s="1"/>
      <c r="T23" s="1"/>
      <c r="U23" s="1"/>
      <c r="V23" s="1"/>
    </row>
    <row r="24" spans="1:22" ht="12.75" customHeight="1">
      <c r="A24" s="386" t="s">
        <v>214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1"/>
      <c r="T24" s="1"/>
      <c r="U24" s="1"/>
      <c r="V24" s="1"/>
    </row>
    <row r="25" spans="1:22" ht="12.75" customHeight="1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388" t="s">
        <v>215</v>
      </c>
      <c r="O25" s="343"/>
      <c r="P25" s="343"/>
      <c r="Q25" s="343"/>
      <c r="R25" s="1"/>
      <c r="S25" s="1"/>
      <c r="T25" s="1"/>
      <c r="U25" s="1"/>
      <c r="V25" s="1"/>
    </row>
    <row r="26" spans="1:22" ht="12.75" customHeight="1">
      <c r="A26" s="435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1"/>
      <c r="C27" s="1"/>
      <c r="D27" s="1"/>
      <c r="E27" s="1"/>
      <c r="F27" s="1"/>
      <c r="G27" s="126"/>
      <c r="H27" s="127"/>
      <c r="I27" s="127"/>
      <c r="J27" s="127"/>
      <c r="K27" s="127"/>
      <c r="L27" s="12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1"/>
      <c r="D28" s="1"/>
      <c r="E28" s="1"/>
      <c r="F28" s="1"/>
      <c r="G28" s="1"/>
      <c r="H28" s="128"/>
      <c r="I28" s="128"/>
      <c r="J28" s="128"/>
      <c r="K28" s="128"/>
      <c r="L28" s="128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1"/>
      <c r="D29" s="1"/>
      <c r="E29" s="1"/>
      <c r="F29" s="1"/>
      <c r="G29" s="1"/>
      <c r="H29" s="124"/>
      <c r="I29" s="124"/>
      <c r="J29" s="124"/>
      <c r="K29" s="124"/>
      <c r="L29" s="124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1"/>
      <c r="B36" s="1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"/>
      <c r="N36" s="128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"/>
      <c r="N37" s="128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"/>
      <c r="N38" s="128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1"/>
      <c r="D39" s="1"/>
      <c r="E39" s="1"/>
      <c r="F39" s="1"/>
      <c r="G39" s="1"/>
      <c r="H39" s="128"/>
      <c r="I39" s="128"/>
      <c r="J39" s="128"/>
      <c r="K39" s="128"/>
      <c r="L39" s="128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8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</sheetData>
  <mergeCells count="17">
    <mergeCell ref="O1:Q1"/>
    <mergeCell ref="A23:Q23"/>
    <mergeCell ref="O22:Q22"/>
    <mergeCell ref="N25:Q25"/>
    <mergeCell ref="A24:R24"/>
    <mergeCell ref="A3:L3"/>
    <mergeCell ref="A2:L2"/>
    <mergeCell ref="M8:Q8"/>
    <mergeCell ref="C8:G8"/>
    <mergeCell ref="H8:L8"/>
    <mergeCell ref="A8:A9"/>
    <mergeCell ref="A15:B15"/>
    <mergeCell ref="B8:B9"/>
    <mergeCell ref="A7:B7"/>
    <mergeCell ref="N7:Q7"/>
    <mergeCell ref="A5:O5"/>
    <mergeCell ref="A26:L26"/>
  </mergeCells>
  <printOptions horizontalCentered="1"/>
  <pageMargins left="0.70866141732283472" right="0.70866141732283472" top="0.23622047244094491" bottom="0" header="0" footer="0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9"/>
  <sheetViews>
    <sheetView topLeftCell="A4" workbookViewId="0">
      <selection activeCell="L12" sqref="L12:L13"/>
    </sheetView>
  </sheetViews>
  <sheetFormatPr defaultColWidth="12.5703125" defaultRowHeight="15" customHeight="1"/>
  <cols>
    <col min="1" max="1" width="7.140625" customWidth="1"/>
    <col min="2" max="2" width="9.140625" customWidth="1"/>
    <col min="3" max="3" width="9.5703125" customWidth="1"/>
    <col min="4" max="4" width="9.28515625" customWidth="1"/>
    <col min="5" max="6" width="9.140625" customWidth="1"/>
    <col min="7" max="7" width="10.7109375" customWidth="1"/>
    <col min="8" max="8" width="10.28515625" customWidth="1"/>
    <col min="9" max="9" width="10.7109375" customWidth="1"/>
    <col min="10" max="10" width="10.28515625" customWidth="1"/>
    <col min="11" max="11" width="11.42578125" customWidth="1"/>
    <col min="12" max="12" width="11.7109375" customWidth="1"/>
    <col min="13" max="13" width="9.7109375" customWidth="1"/>
    <col min="14" max="14" width="8.7109375" customWidth="1"/>
    <col min="15" max="15" width="8.85546875" customWidth="1"/>
    <col min="16" max="16" width="9.140625" customWidth="1"/>
    <col min="17" max="17" width="11" customWidth="1"/>
    <col min="18" max="18" width="9.140625" hidden="1" customWidth="1"/>
    <col min="19" max="19" width="9.5703125" customWidth="1"/>
    <col min="20" max="21" width="9.140625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44" t="s">
        <v>371</v>
      </c>
      <c r="P1" s="343"/>
      <c r="Q1" s="343"/>
      <c r="R1" s="1"/>
      <c r="S1" s="1"/>
      <c r="T1" s="1"/>
      <c r="U1" s="1"/>
    </row>
    <row r="2" spans="1:21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6"/>
      <c r="N2" s="6"/>
      <c r="O2" s="6"/>
      <c r="P2" s="6"/>
      <c r="Q2" s="1"/>
      <c r="R2" s="1"/>
      <c r="S2" s="1"/>
      <c r="T2" s="1"/>
      <c r="U2" s="1"/>
    </row>
    <row r="3" spans="1:21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8"/>
      <c r="N3" s="8"/>
      <c r="O3" s="8"/>
      <c r="P3" s="8"/>
      <c r="Q3" s="1"/>
      <c r="R3" s="1"/>
      <c r="S3" s="1"/>
      <c r="T3" s="1"/>
      <c r="U3" s="1"/>
    </row>
    <row r="4" spans="1:2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443" t="s">
        <v>372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431" t="s">
        <v>373</v>
      </c>
      <c r="B7" s="34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30" t="s">
        <v>283</v>
      </c>
      <c r="O7" s="397"/>
      <c r="P7" s="397"/>
      <c r="Q7" s="397"/>
      <c r="R7" s="397"/>
      <c r="S7" s="1"/>
      <c r="T7" s="1"/>
      <c r="U7" s="1"/>
    </row>
    <row r="8" spans="1:21" ht="29.25" customHeight="1">
      <c r="A8" s="436" t="s">
        <v>7</v>
      </c>
      <c r="B8" s="436" t="s">
        <v>8</v>
      </c>
      <c r="C8" s="447" t="s">
        <v>363</v>
      </c>
      <c r="D8" s="400"/>
      <c r="E8" s="400"/>
      <c r="F8" s="400"/>
      <c r="G8" s="401"/>
      <c r="H8" s="448" t="s">
        <v>364</v>
      </c>
      <c r="I8" s="400"/>
      <c r="J8" s="400"/>
      <c r="K8" s="400"/>
      <c r="L8" s="401"/>
      <c r="M8" s="446" t="s">
        <v>365</v>
      </c>
      <c r="N8" s="400"/>
      <c r="O8" s="400"/>
      <c r="P8" s="400"/>
      <c r="Q8" s="401"/>
      <c r="R8" s="2"/>
      <c r="S8" s="2"/>
      <c r="T8" s="2"/>
      <c r="U8" s="2"/>
    </row>
    <row r="9" spans="1:21" ht="12.75" customHeight="1">
      <c r="A9" s="390"/>
      <c r="B9" s="390"/>
      <c r="C9" s="19" t="s">
        <v>366</v>
      </c>
      <c r="D9" s="19" t="s">
        <v>367</v>
      </c>
      <c r="E9" s="19" t="s">
        <v>339</v>
      </c>
      <c r="F9" s="17" t="s">
        <v>368</v>
      </c>
      <c r="G9" s="17" t="s">
        <v>358</v>
      </c>
      <c r="H9" s="19" t="s">
        <v>366</v>
      </c>
      <c r="I9" s="19" t="s">
        <v>367</v>
      </c>
      <c r="J9" s="19" t="s">
        <v>339</v>
      </c>
      <c r="K9" s="19" t="s">
        <v>368</v>
      </c>
      <c r="L9" s="19" t="s">
        <v>359</v>
      </c>
      <c r="M9" s="19" t="s">
        <v>366</v>
      </c>
      <c r="N9" s="19" t="s">
        <v>367</v>
      </c>
      <c r="O9" s="19" t="s">
        <v>339</v>
      </c>
      <c r="P9" s="17" t="s">
        <v>368</v>
      </c>
      <c r="Q9" s="19" t="s">
        <v>370</v>
      </c>
      <c r="R9" s="51"/>
      <c r="S9" s="2"/>
      <c r="T9" s="2"/>
      <c r="U9" s="2"/>
    </row>
    <row r="10" spans="1:21" ht="12.75" customHeight="1">
      <c r="A10" s="19">
        <v>1</v>
      </c>
      <c r="B10" s="19">
        <v>2</v>
      </c>
      <c r="C10" s="16">
        <v>3</v>
      </c>
      <c r="D10" s="16">
        <v>4</v>
      </c>
      <c r="E10" s="16">
        <v>5</v>
      </c>
      <c r="F10" s="18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29">
        <v>14</v>
      </c>
      <c r="O10" s="29">
        <v>15</v>
      </c>
      <c r="P10" s="16">
        <v>16</v>
      </c>
      <c r="Q10" s="16">
        <v>17</v>
      </c>
      <c r="R10" s="2"/>
      <c r="S10" s="2"/>
      <c r="T10" s="2"/>
      <c r="U10" s="2"/>
    </row>
    <row r="11" spans="1:21" ht="12.75" customHeight="1">
      <c r="A11" s="19"/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8"/>
      <c r="O11" s="28"/>
      <c r="P11" s="19"/>
      <c r="Q11" s="19"/>
      <c r="R11" s="2"/>
      <c r="S11" s="2"/>
      <c r="T11" s="2"/>
      <c r="U11" s="2"/>
    </row>
    <row r="12" spans="1:21" ht="12.75" customHeight="1">
      <c r="A12" s="23">
        <v>1</v>
      </c>
      <c r="B12" s="103" t="s">
        <v>327</v>
      </c>
      <c r="C12" s="63">
        <v>3716</v>
      </c>
      <c r="D12" s="63">
        <v>33906</v>
      </c>
      <c r="E12" s="63">
        <v>0</v>
      </c>
      <c r="F12" s="63">
        <v>0</v>
      </c>
      <c r="G12" s="23">
        <f>SUM(C12:F12)</f>
        <v>37622</v>
      </c>
      <c r="H12" s="23">
        <v>3712</v>
      </c>
      <c r="I12" s="23">
        <v>28555</v>
      </c>
      <c r="J12" s="23">
        <v>0</v>
      </c>
      <c r="K12" s="23">
        <v>0</v>
      </c>
      <c r="L12" s="23">
        <f>SUM(H12:K12)</f>
        <v>32267</v>
      </c>
      <c r="M12" s="23">
        <f t="shared" ref="M12:P12" si="0">H12*152</f>
        <v>564224</v>
      </c>
      <c r="N12" s="23">
        <f t="shared" si="0"/>
        <v>4340360</v>
      </c>
      <c r="O12" s="23">
        <f t="shared" si="0"/>
        <v>0</v>
      </c>
      <c r="P12" s="23">
        <f t="shared" si="0"/>
        <v>0</v>
      </c>
      <c r="Q12" s="23">
        <f>SUM(M12:P12)</f>
        <v>4904584</v>
      </c>
      <c r="R12" s="1"/>
      <c r="S12" s="124"/>
      <c r="T12" s="1"/>
      <c r="U12" s="1"/>
    </row>
    <row r="13" spans="1:21" ht="12.75" customHeight="1">
      <c r="A13" s="23">
        <v>2</v>
      </c>
      <c r="B13" s="103" t="s">
        <v>328</v>
      </c>
      <c r="C13" s="63">
        <v>2925</v>
      </c>
      <c r="D13" s="63">
        <v>24958</v>
      </c>
      <c r="E13" s="63">
        <v>0</v>
      </c>
      <c r="F13" s="63">
        <v>0</v>
      </c>
      <c r="G13" s="23">
        <f>SUM(C13:F13)</f>
        <v>27883</v>
      </c>
      <c r="H13" s="23">
        <v>2931</v>
      </c>
      <c r="I13" s="23">
        <v>19279</v>
      </c>
      <c r="J13" s="23">
        <v>0</v>
      </c>
      <c r="K13" s="23">
        <v>0</v>
      </c>
      <c r="L13" s="23">
        <f>SUM(H13:K13)</f>
        <v>22210</v>
      </c>
      <c r="M13" s="23">
        <f t="shared" ref="M13:P13" si="1">H13*152</f>
        <v>445512</v>
      </c>
      <c r="N13" s="23">
        <f t="shared" si="1"/>
        <v>2930408</v>
      </c>
      <c r="O13" s="23">
        <f t="shared" si="1"/>
        <v>0</v>
      </c>
      <c r="P13" s="23">
        <f t="shared" si="1"/>
        <v>0</v>
      </c>
      <c r="Q13" s="23">
        <f>SUM(M13:P13)</f>
        <v>3375920</v>
      </c>
      <c r="R13" s="1"/>
      <c r="S13" s="124"/>
      <c r="T13" s="1"/>
      <c r="U13" s="1"/>
    </row>
    <row r="14" spans="1:21" ht="12.75" customHeight="1">
      <c r="A14" s="23"/>
      <c r="B14" s="10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"/>
      <c r="S14" s="124"/>
      <c r="T14" s="1"/>
      <c r="U14" s="1"/>
    </row>
    <row r="15" spans="1:21" ht="12.75" customHeight="1">
      <c r="A15" s="28" t="s">
        <v>16</v>
      </c>
      <c r="B15" s="103"/>
      <c r="C15" s="23">
        <f t="shared" ref="C15:Q15" si="2">SUM(C12+C13)</f>
        <v>6641</v>
      </c>
      <c r="D15" s="23">
        <f t="shared" si="2"/>
        <v>58864</v>
      </c>
      <c r="E15" s="23">
        <f t="shared" si="2"/>
        <v>0</v>
      </c>
      <c r="F15" s="23">
        <f t="shared" si="2"/>
        <v>0</v>
      </c>
      <c r="G15" s="23">
        <f t="shared" si="2"/>
        <v>65505</v>
      </c>
      <c r="H15" s="23">
        <f t="shared" si="2"/>
        <v>6643</v>
      </c>
      <c r="I15" s="23">
        <f t="shared" si="2"/>
        <v>47834</v>
      </c>
      <c r="J15" s="23">
        <f t="shared" si="2"/>
        <v>0</v>
      </c>
      <c r="K15" s="23">
        <f t="shared" si="2"/>
        <v>0</v>
      </c>
      <c r="L15" s="23">
        <f t="shared" si="2"/>
        <v>54477</v>
      </c>
      <c r="M15" s="23">
        <f t="shared" si="2"/>
        <v>1009736</v>
      </c>
      <c r="N15" s="23">
        <f t="shared" si="2"/>
        <v>7270768</v>
      </c>
      <c r="O15" s="23">
        <f t="shared" si="2"/>
        <v>0</v>
      </c>
      <c r="P15" s="23">
        <f t="shared" si="2"/>
        <v>0</v>
      </c>
      <c r="Q15" s="23">
        <f t="shared" si="2"/>
        <v>8280504</v>
      </c>
      <c r="R15" s="1"/>
      <c r="S15" s="1"/>
      <c r="T15" s="1"/>
      <c r="U15" s="1"/>
    </row>
    <row r="16" spans="1:21" ht="12.75" customHeight="1">
      <c r="A16" s="2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9" t="s">
        <v>343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t="s">
        <v>344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t="s">
        <v>345</v>
      </c>
      <c r="E19" s="1"/>
      <c r="F19" s="1"/>
      <c r="G19" s="1"/>
      <c r="H19" s="1"/>
      <c r="I19" s="1"/>
      <c r="J19" s="1"/>
      <c r="K19" s="1"/>
      <c r="L19" s="29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 t="s">
        <v>346</v>
      </c>
      <c r="B20" s="1"/>
      <c r="C20" s="1"/>
      <c r="D20" s="1"/>
      <c r="E20" s="1"/>
      <c r="F20" s="1"/>
      <c r="G20" s="1"/>
      <c r="H20" s="1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 t="s">
        <v>374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335" t="s">
        <v>1040</v>
      </c>
      <c r="B23" s="2"/>
      <c r="C23" s="2"/>
      <c r="D23" s="2"/>
      <c r="E23" s="2"/>
      <c r="F23" s="2"/>
      <c r="G23" s="2"/>
      <c r="H23" s="1"/>
      <c r="I23" s="2"/>
      <c r="J23" s="1"/>
      <c r="K23" s="1"/>
      <c r="L23" s="1"/>
      <c r="M23" s="1"/>
      <c r="N23" s="1"/>
      <c r="O23" s="445" t="s">
        <v>23</v>
      </c>
      <c r="P23" s="343"/>
      <c r="Q23" s="343"/>
      <c r="R23" s="1"/>
      <c r="S23" s="1"/>
      <c r="T23" s="1"/>
      <c r="U23" s="1"/>
    </row>
    <row r="24" spans="1:21" ht="12.75" customHeight="1">
      <c r="A24" s="445" t="s">
        <v>213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1"/>
      <c r="S24" s="1"/>
      <c r="T24" s="1"/>
      <c r="U24" s="1"/>
    </row>
    <row r="25" spans="1:21" ht="12.75" customHeight="1">
      <c r="A25" s="386" t="s">
        <v>214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1"/>
      <c r="U25" s="1"/>
    </row>
    <row r="26" spans="1:21" ht="12.75" customHeight="1">
      <c r="A26" s="2"/>
      <c r="B26" s="2"/>
      <c r="C26" s="24"/>
      <c r="D26" s="24"/>
      <c r="E26" s="24"/>
      <c r="F26" s="24"/>
      <c r="G26" s="24"/>
      <c r="H26" s="1"/>
      <c r="I26" s="1"/>
      <c r="J26" s="1"/>
      <c r="K26" s="1"/>
      <c r="L26" s="1"/>
      <c r="M26" s="1"/>
      <c r="N26" s="388" t="s">
        <v>215</v>
      </c>
      <c r="O26" s="343"/>
      <c r="P26" s="343"/>
      <c r="Q26" s="343"/>
      <c r="R26" s="1"/>
      <c r="S26" s="1"/>
      <c r="T26" s="1"/>
      <c r="U26" s="1"/>
    </row>
    <row r="27" spans="1:21" ht="12.75" customHeight="1">
      <c r="A27" s="1"/>
      <c r="B27" s="1"/>
      <c r="C27" s="131"/>
      <c r="D27" s="131"/>
      <c r="E27" s="131"/>
      <c r="F27" s="131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24"/>
      <c r="D28" s="24"/>
      <c r="E28" s="24"/>
      <c r="F28" s="24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24"/>
      <c r="D29" s="24"/>
      <c r="E29" s="24"/>
      <c r="F29" s="24"/>
      <c r="G29" s="24"/>
      <c r="H29" s="128"/>
      <c r="I29" s="128"/>
      <c r="J29" s="128"/>
      <c r="K29" s="128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24"/>
      <c r="D30" s="24"/>
      <c r="E30" s="24"/>
      <c r="F30" s="24"/>
      <c r="G30" s="24"/>
      <c r="H30" s="128"/>
      <c r="I30" s="128"/>
      <c r="J30" s="128"/>
      <c r="K30" s="128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24"/>
      <c r="I33" s="124"/>
      <c r="J33" s="1"/>
      <c r="K33" s="1"/>
      <c r="L33" s="1"/>
      <c r="M33" s="1"/>
      <c r="N33" s="1"/>
      <c r="O33" s="128"/>
      <c r="P33" s="128"/>
      <c r="Q33" s="128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24"/>
      <c r="I34" s="124"/>
      <c r="J34" s="1"/>
      <c r="K34" s="1"/>
      <c r="L34" s="1"/>
      <c r="M34" s="1"/>
      <c r="N34" s="1"/>
      <c r="O34" s="128"/>
      <c r="P34" s="128"/>
      <c r="Q34" s="128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28"/>
      <c r="I35" s="128"/>
      <c r="J35" s="1"/>
      <c r="K35" s="1"/>
      <c r="L35" s="1"/>
      <c r="M35" s="1"/>
      <c r="N35" s="1"/>
      <c r="O35" s="128"/>
      <c r="P35" s="128"/>
      <c r="Q35" s="128"/>
      <c r="R35" s="1"/>
      <c r="S35" s="1"/>
      <c r="T35" s="1"/>
      <c r="U35" s="1"/>
    </row>
    <row r="36" spans="1:21" ht="12.75" customHeight="1">
      <c r="A36" s="1"/>
      <c r="B36" s="1"/>
      <c r="C36" s="128"/>
      <c r="D36" s="128"/>
      <c r="E36" s="128"/>
      <c r="F36" s="128"/>
      <c r="G36" s="128"/>
      <c r="H36" s="128"/>
      <c r="I36" s="128"/>
      <c r="J36" s="1"/>
      <c r="K36" s="1"/>
      <c r="L36" s="1"/>
      <c r="M36" s="1"/>
      <c r="N36" s="1"/>
      <c r="O36" s="128"/>
      <c r="P36" s="128"/>
      <c r="Q36" s="128"/>
      <c r="R36" s="1"/>
      <c r="S36" s="1"/>
      <c r="T36" s="1"/>
      <c r="U36" s="1"/>
    </row>
    <row r="37" spans="1:21" ht="12.75" customHeight="1">
      <c r="A37" s="1"/>
      <c r="B37" s="1"/>
      <c r="C37" s="128"/>
      <c r="D37" s="128"/>
      <c r="E37" s="128"/>
      <c r="F37" s="128"/>
      <c r="G37" s="128"/>
      <c r="H37" s="128"/>
      <c r="I37" s="128"/>
      <c r="J37" s="1"/>
      <c r="K37" s="1"/>
      <c r="L37" s="1"/>
      <c r="M37" s="1"/>
      <c r="N37" s="1"/>
      <c r="O37" s="128"/>
      <c r="P37" s="128"/>
      <c r="Q37" s="128"/>
      <c r="R37" s="1"/>
      <c r="S37" s="1"/>
      <c r="T37" s="1"/>
      <c r="U37" s="1"/>
    </row>
    <row r="38" spans="1:21" ht="12.75" customHeight="1">
      <c r="A38" s="1"/>
      <c r="B38" s="1"/>
      <c r="C38" s="128"/>
      <c r="D38" s="128"/>
      <c r="E38" s="128"/>
      <c r="F38" s="128"/>
      <c r="G38" s="128"/>
      <c r="H38" s="128"/>
      <c r="I38" s="128"/>
      <c r="J38" s="12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28"/>
      <c r="D39" s="128"/>
      <c r="E39" s="128"/>
      <c r="F39" s="128"/>
      <c r="G39" s="128"/>
      <c r="H39" s="128"/>
      <c r="I39" s="1"/>
      <c r="J39" s="128"/>
      <c r="K39" s="1"/>
      <c r="L39" s="128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28"/>
      <c r="D40" s="128"/>
      <c r="E40" s="128"/>
      <c r="F40" s="128"/>
      <c r="G40" s="128"/>
      <c r="H40" s="128"/>
      <c r="I40" s="128"/>
      <c r="J40" s="12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28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</sheetData>
  <mergeCells count="15">
    <mergeCell ref="N7:R7"/>
    <mergeCell ref="O1:Q1"/>
    <mergeCell ref="A7:B7"/>
    <mergeCell ref="A2:L2"/>
    <mergeCell ref="A3:L3"/>
    <mergeCell ref="A5:L5"/>
    <mergeCell ref="N26:Q26"/>
    <mergeCell ref="O23:Q23"/>
    <mergeCell ref="A25:S25"/>
    <mergeCell ref="A24:Q24"/>
    <mergeCell ref="A8:A9"/>
    <mergeCell ref="B8:B9"/>
    <mergeCell ref="C8:G8"/>
    <mergeCell ref="H8:L8"/>
    <mergeCell ref="M8:Q8"/>
  </mergeCells>
  <printOptions horizontalCentered="1"/>
  <pageMargins left="0.70866141732283472" right="0.70866141732283472" top="0.23622047244094491" bottom="0" header="0" footer="0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0"/>
  <sheetViews>
    <sheetView tabSelected="1" workbookViewId="0">
      <selection activeCell="N10" sqref="N10"/>
    </sheetView>
  </sheetViews>
  <sheetFormatPr defaultColWidth="12.5703125" defaultRowHeight="15" customHeight="1"/>
  <cols>
    <col min="1" max="1" width="5.85546875" customWidth="1"/>
    <col min="2" max="2" width="15.42578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  <col min="8" max="13" width="8.5703125" customWidth="1"/>
  </cols>
  <sheetData>
    <row r="1" spans="1:13" ht="12.75" customHeight="1">
      <c r="A1" s="426" t="s">
        <v>1</v>
      </c>
      <c r="B1" s="343"/>
      <c r="C1" s="343"/>
      <c r="D1" s="343"/>
      <c r="E1" s="343"/>
      <c r="G1" s="88" t="s">
        <v>375</v>
      </c>
    </row>
    <row r="2" spans="1:13" ht="12.75" customHeight="1">
      <c r="A2" s="427" t="s">
        <v>2</v>
      </c>
      <c r="B2" s="343"/>
      <c r="C2" s="343"/>
      <c r="D2" s="343"/>
      <c r="E2" s="343"/>
      <c r="F2" s="343"/>
    </row>
    <row r="3" spans="1:13" ht="12.75" customHeight="1">
      <c r="A3" s="90"/>
      <c r="B3" s="90"/>
    </row>
    <row r="4" spans="1:13" ht="18" customHeight="1">
      <c r="A4" s="428" t="s">
        <v>376</v>
      </c>
      <c r="B4" s="343"/>
      <c r="C4" s="343"/>
      <c r="D4" s="343"/>
      <c r="E4" s="343"/>
      <c r="F4" s="343"/>
    </row>
    <row r="5" spans="1:13" ht="12.75" customHeight="1">
      <c r="A5" s="431" t="s">
        <v>377</v>
      </c>
      <c r="B5" s="343"/>
    </row>
    <row r="6" spans="1:13" ht="12.75" customHeight="1">
      <c r="A6" s="91"/>
      <c r="B6" s="91"/>
      <c r="F6" s="430" t="s">
        <v>283</v>
      </c>
      <c r="G6" s="397"/>
    </row>
    <row r="7" spans="1:13" ht="42" customHeight="1">
      <c r="A7" s="132" t="s">
        <v>7</v>
      </c>
      <c r="B7" s="132" t="s">
        <v>8</v>
      </c>
      <c r="C7" s="133" t="s">
        <v>378</v>
      </c>
      <c r="D7" s="133" t="s">
        <v>379</v>
      </c>
      <c r="E7" s="133" t="s">
        <v>380</v>
      </c>
      <c r="F7" s="133" t="s">
        <v>381</v>
      </c>
      <c r="G7" s="134" t="s">
        <v>382</v>
      </c>
    </row>
    <row r="8" spans="1:13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88"/>
      <c r="I8" s="88"/>
      <c r="J8" s="88"/>
      <c r="K8" s="88"/>
      <c r="L8" s="88"/>
      <c r="M8" s="88"/>
    </row>
    <row r="9" spans="1:13" ht="12.75" customHeight="1">
      <c r="A9" s="112"/>
      <c r="B9" s="112"/>
      <c r="C9" s="135"/>
      <c r="D9" s="135"/>
      <c r="E9" s="135"/>
      <c r="F9" s="135"/>
      <c r="G9" s="135"/>
      <c r="H9" s="88"/>
      <c r="I9" s="88"/>
      <c r="J9" s="88"/>
      <c r="K9" s="88"/>
      <c r="L9" s="88"/>
      <c r="M9" s="88"/>
    </row>
    <row r="10" spans="1:13" ht="12.75" customHeight="1">
      <c r="A10" s="23">
        <v>1</v>
      </c>
      <c r="B10" s="14" t="s">
        <v>327</v>
      </c>
      <c r="C10" s="112">
        <f>'enrolment vs availed_PY'!G12+'enrolment vs availed_UPY'!G12</f>
        <v>92270</v>
      </c>
      <c r="D10" s="136">
        <v>90756</v>
      </c>
      <c r="E10" s="136">
        <f>C10-D10</f>
        <v>1514</v>
      </c>
      <c r="F10" s="136">
        <v>0</v>
      </c>
      <c r="G10" s="136">
        <v>15</v>
      </c>
      <c r="H10" s="88"/>
      <c r="I10" s="88"/>
      <c r="J10" s="88"/>
      <c r="K10" s="88"/>
      <c r="L10" s="88"/>
      <c r="M10" s="88"/>
    </row>
    <row r="11" spans="1:13" ht="12.75" customHeight="1">
      <c r="A11" s="23"/>
      <c r="B11" s="14"/>
      <c r="C11" s="112"/>
      <c r="D11" s="137"/>
      <c r="E11" s="136"/>
      <c r="F11" s="137"/>
      <c r="G11" s="137"/>
      <c r="H11" s="88"/>
      <c r="I11" s="88"/>
      <c r="J11" s="88"/>
      <c r="K11" s="88"/>
      <c r="L11" s="88"/>
      <c r="M11" s="88"/>
    </row>
    <row r="12" spans="1:13" ht="12.75" customHeight="1">
      <c r="A12" s="23">
        <v>2</v>
      </c>
      <c r="B12" s="14" t="s">
        <v>328</v>
      </c>
      <c r="C12" s="112">
        <f>'enrolment vs availed_PY'!G13+'enrolment vs availed_UPY'!G13</f>
        <v>69225</v>
      </c>
      <c r="D12" s="136">
        <v>68274</v>
      </c>
      <c r="E12" s="136">
        <f>C12-D12</f>
        <v>951</v>
      </c>
      <c r="F12" s="136">
        <v>0</v>
      </c>
      <c r="G12" s="136">
        <v>0</v>
      </c>
      <c r="H12" s="88"/>
      <c r="I12" s="88"/>
      <c r="J12" s="88"/>
      <c r="K12" s="88"/>
      <c r="L12" s="88"/>
      <c r="M12" s="88"/>
    </row>
    <row r="13" spans="1:13" ht="12.75" customHeight="1">
      <c r="A13" s="23"/>
      <c r="B13" s="112"/>
      <c r="C13" s="112"/>
      <c r="D13" s="112"/>
      <c r="E13" s="112"/>
      <c r="F13" s="112"/>
      <c r="G13" s="112"/>
      <c r="H13" s="88"/>
      <c r="I13" s="88"/>
      <c r="J13" s="88"/>
      <c r="K13" s="88"/>
      <c r="L13" s="88"/>
      <c r="M13" s="88"/>
    </row>
    <row r="14" spans="1:13" ht="12.75" customHeight="1">
      <c r="A14" s="28" t="s">
        <v>16</v>
      </c>
      <c r="B14" s="14"/>
      <c r="C14" s="138">
        <f t="shared" ref="C14:G14" si="0">SUM(C10+C12)</f>
        <v>161495</v>
      </c>
      <c r="D14" s="138">
        <f t="shared" si="0"/>
        <v>159030</v>
      </c>
      <c r="E14" s="138">
        <f t="shared" si="0"/>
        <v>2465</v>
      </c>
      <c r="F14" s="138">
        <f t="shared" si="0"/>
        <v>0</v>
      </c>
      <c r="G14" s="138">
        <f t="shared" si="0"/>
        <v>15</v>
      </c>
    </row>
    <row r="15" spans="1:13" ht="32.25" customHeight="1"/>
    <row r="16" spans="1:13" ht="12.75" customHeight="1"/>
    <row r="17" spans="1:13" ht="12.75" customHeight="1"/>
    <row r="18" spans="1:13" ht="12.75">
      <c r="A18" s="2"/>
      <c r="B18" s="2"/>
      <c r="C18" s="2"/>
      <c r="D18" s="2"/>
      <c r="E18" s="386" t="s">
        <v>23</v>
      </c>
      <c r="F18" s="343"/>
      <c r="G18" s="45"/>
      <c r="H18" s="45"/>
      <c r="I18" s="45"/>
    </row>
    <row r="19" spans="1:13" ht="12.75">
      <c r="A19" s="2"/>
      <c r="B19" s="2"/>
      <c r="C19" s="2"/>
      <c r="D19" s="2"/>
      <c r="E19" s="386" t="s">
        <v>213</v>
      </c>
      <c r="F19" s="343"/>
      <c r="G19" s="45"/>
      <c r="H19" s="45"/>
      <c r="I19" s="45"/>
    </row>
    <row r="20" spans="1:13" ht="12.75">
      <c r="A20" s="2"/>
      <c r="B20" s="2"/>
      <c r="C20" s="2"/>
      <c r="D20" s="2"/>
      <c r="E20" s="386" t="s">
        <v>308</v>
      </c>
      <c r="F20" s="343"/>
      <c r="G20" s="45"/>
      <c r="H20" s="45"/>
      <c r="I20" s="45"/>
    </row>
    <row r="21" spans="1:13" ht="12.75" customHeight="1">
      <c r="A21" s="335" t="s">
        <v>1040</v>
      </c>
      <c r="C21" s="2"/>
      <c r="D21" s="2"/>
      <c r="E21" s="2"/>
      <c r="F21" s="2" t="s">
        <v>215</v>
      </c>
      <c r="G21" s="29"/>
      <c r="H21" s="2"/>
      <c r="I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8">
    <mergeCell ref="E20:F20"/>
    <mergeCell ref="A1:E1"/>
    <mergeCell ref="A2:F2"/>
    <mergeCell ref="A4:F4"/>
    <mergeCell ref="E18:F18"/>
    <mergeCell ref="E19:F19"/>
    <mergeCell ref="F6:G6"/>
    <mergeCell ref="A5:B5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9"/>
  <sheetViews>
    <sheetView workbookViewId="0">
      <selection activeCell="M13" sqref="M13:M14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3.140625" customWidth="1"/>
    <col min="6" max="6" width="15.140625" customWidth="1"/>
    <col min="7" max="7" width="13.42578125" customWidth="1"/>
    <col min="8" max="8" width="14.7109375" customWidth="1"/>
    <col min="9" max="9" width="16.7109375" customWidth="1"/>
    <col min="10" max="10" width="19.28515625" customWidth="1"/>
    <col min="11" max="14" width="9.140625" customWidth="1"/>
  </cols>
  <sheetData>
    <row r="1" spans="1:14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383</v>
      </c>
      <c r="K1" s="1"/>
      <c r="L1" s="1"/>
      <c r="M1" s="1"/>
      <c r="N1" s="1"/>
    </row>
    <row r="2" spans="1:14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</row>
    <row r="3" spans="1:14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1.5" customHeight="1">
      <c r="A5" s="443" t="s">
        <v>384</v>
      </c>
      <c r="B5" s="343"/>
      <c r="C5" s="343"/>
      <c r="D5" s="343"/>
      <c r="E5" s="343"/>
      <c r="F5" s="343"/>
      <c r="G5" s="343"/>
      <c r="H5" s="343"/>
      <c r="I5" s="343"/>
      <c r="J5" s="343"/>
      <c r="K5" s="1"/>
      <c r="L5" s="1"/>
      <c r="M5" s="1"/>
      <c r="N5" s="1"/>
    </row>
    <row r="6" spans="1:14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</row>
    <row r="7" spans="1:14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 customHeight="1">
      <c r="A8" s="431" t="s">
        <v>385</v>
      </c>
      <c r="B8" s="343"/>
      <c r="C8" s="12"/>
      <c r="D8" s="1"/>
      <c r="E8" s="1"/>
      <c r="F8" s="1"/>
      <c r="G8" s="1"/>
      <c r="H8" s="430" t="s">
        <v>283</v>
      </c>
      <c r="I8" s="397"/>
      <c r="J8" s="397"/>
      <c r="K8" s="1"/>
      <c r="L8" s="1"/>
      <c r="M8" s="1"/>
      <c r="N8" s="1"/>
    </row>
    <row r="9" spans="1:14" ht="12.75" customHeight="1">
      <c r="A9" s="436" t="s">
        <v>7</v>
      </c>
      <c r="B9" s="436" t="s">
        <v>8</v>
      </c>
      <c r="C9" s="399" t="s">
        <v>386</v>
      </c>
      <c r="D9" s="400"/>
      <c r="E9" s="400"/>
      <c r="F9" s="401"/>
      <c r="G9" s="399" t="s">
        <v>387</v>
      </c>
      <c r="H9" s="400"/>
      <c r="I9" s="400"/>
      <c r="J9" s="401"/>
      <c r="K9" s="1"/>
      <c r="L9" s="1"/>
      <c r="M9" s="1"/>
      <c r="N9" s="1"/>
    </row>
    <row r="10" spans="1:14" ht="64.5" customHeight="1">
      <c r="A10" s="390"/>
      <c r="B10" s="390"/>
      <c r="C10" s="19" t="s">
        <v>388</v>
      </c>
      <c r="D10" s="19" t="s">
        <v>389</v>
      </c>
      <c r="E10" s="17" t="s">
        <v>390</v>
      </c>
      <c r="F10" s="17" t="s">
        <v>391</v>
      </c>
      <c r="G10" s="19" t="s">
        <v>388</v>
      </c>
      <c r="H10" s="121" t="s">
        <v>392</v>
      </c>
      <c r="I10" s="140" t="s">
        <v>393</v>
      </c>
      <c r="J10" s="19" t="s">
        <v>394</v>
      </c>
      <c r="K10" s="1"/>
      <c r="L10" s="1"/>
      <c r="M10" s="1"/>
      <c r="N10" s="1"/>
    </row>
    <row r="11" spans="1:14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"/>
      <c r="L11" s="1"/>
      <c r="M11" s="1"/>
      <c r="N11" s="1"/>
    </row>
    <row r="12" spans="1:14" ht="12.75" customHeight="1">
      <c r="A12" s="19"/>
      <c r="B12" s="16"/>
      <c r="C12" s="16"/>
      <c r="D12" s="16"/>
      <c r="E12" s="16"/>
      <c r="F12" s="16"/>
      <c r="G12" s="16"/>
      <c r="H12" s="16"/>
      <c r="I12" s="19"/>
      <c r="J12" s="19"/>
      <c r="K12" s="1"/>
      <c r="L12" s="1"/>
      <c r="M12" s="1"/>
      <c r="N12" s="1"/>
    </row>
    <row r="13" spans="1:14" ht="12.75" customHeight="1">
      <c r="A13" s="23">
        <v>1</v>
      </c>
      <c r="B13" s="14" t="s">
        <v>327</v>
      </c>
      <c r="C13" s="23">
        <v>621</v>
      </c>
      <c r="D13" s="23">
        <v>51074</v>
      </c>
      <c r="E13" s="23">
        <v>152</v>
      </c>
      <c r="F13" s="23">
        <f>E13*D13</f>
        <v>7763248</v>
      </c>
      <c r="G13" s="28">
        <v>616</v>
      </c>
      <c r="H13" s="28">
        <f>'enrolment vs availed_PY'!Q12</f>
        <v>7610640</v>
      </c>
      <c r="I13" s="23">
        <v>152</v>
      </c>
      <c r="J13" s="141">
        <f>H13/I13</f>
        <v>50070</v>
      </c>
      <c r="K13" s="1"/>
      <c r="L13" s="124">
        <f>H13*0.0001</f>
        <v>761.06400000000008</v>
      </c>
      <c r="M13" s="341">
        <f>H13*6.03/100000</f>
        <v>458.92159200000003</v>
      </c>
      <c r="N13" s="1"/>
    </row>
    <row r="14" spans="1:14" ht="12.75" customHeight="1">
      <c r="A14" s="23">
        <v>2</v>
      </c>
      <c r="B14" s="14" t="s">
        <v>328</v>
      </c>
      <c r="C14" s="23">
        <v>414</v>
      </c>
      <c r="D14" s="23">
        <v>35926</v>
      </c>
      <c r="E14" s="23">
        <v>152</v>
      </c>
      <c r="F14" s="23">
        <f>E14*D14</f>
        <v>5460752</v>
      </c>
      <c r="G14" s="28">
        <v>413</v>
      </c>
      <c r="H14" s="28">
        <f>'enrolment vs availed_PY'!Q13</f>
        <v>5368032</v>
      </c>
      <c r="I14" s="23">
        <v>152</v>
      </c>
      <c r="J14" s="141">
        <f>H14/I14</f>
        <v>35316</v>
      </c>
      <c r="K14" s="1"/>
      <c r="L14" s="124">
        <f>H14*0.0001</f>
        <v>536.80320000000006</v>
      </c>
      <c r="M14" s="341">
        <f>H14*6.03/100000</f>
        <v>323.69232959999999</v>
      </c>
      <c r="N14" s="1"/>
    </row>
    <row r="15" spans="1:14" ht="12.75" customHeight="1">
      <c r="A15" s="23"/>
      <c r="B15" s="14"/>
      <c r="C15" s="23"/>
      <c r="D15" s="23"/>
      <c r="E15" s="23"/>
      <c r="F15" s="23"/>
      <c r="G15" s="23"/>
      <c r="H15" s="23"/>
      <c r="I15" s="23"/>
      <c r="J15" s="23"/>
      <c r="K15" s="1"/>
      <c r="L15" s="1"/>
      <c r="M15" s="1"/>
      <c r="N15" s="1"/>
    </row>
    <row r="16" spans="1:14" ht="12.75" customHeight="1">
      <c r="A16" s="28" t="s">
        <v>16</v>
      </c>
      <c r="B16" s="51"/>
      <c r="C16" s="28">
        <f>SUM(C13+C14)</f>
        <v>1035</v>
      </c>
      <c r="D16" s="28">
        <f>SUM(D13+D14)</f>
        <v>87000</v>
      </c>
      <c r="E16" s="28">
        <v>162</v>
      </c>
      <c r="F16" s="28">
        <f>SUM(F13+F14)</f>
        <v>13224000</v>
      </c>
      <c r="G16" s="28">
        <f>SUM(G13+G14)</f>
        <v>1029</v>
      </c>
      <c r="H16" s="28">
        <f>SUM(H13+H14)</f>
        <v>12978672</v>
      </c>
      <c r="I16" s="28">
        <v>152</v>
      </c>
      <c r="J16" s="142">
        <f>SUM(J13:J14)</f>
        <v>85386</v>
      </c>
      <c r="K16" s="1"/>
      <c r="L16" s="1"/>
      <c r="M16" s="1"/>
      <c r="N16" s="1"/>
    </row>
    <row r="17" spans="1:14" ht="12.75" customHeight="1">
      <c r="A17" s="29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29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450" t="s">
        <v>395</v>
      </c>
      <c r="B20" s="343"/>
      <c r="C20" s="343"/>
      <c r="D20" s="343"/>
      <c r="E20" s="343"/>
      <c r="F20" s="343"/>
      <c r="G20" s="343"/>
      <c r="H20" s="343"/>
      <c r="I20" s="328">
        <v>2.61</v>
      </c>
      <c r="J20" s="339">
        <v>3.42</v>
      </c>
      <c r="K20" s="329">
        <f t="shared" ref="K20" si="0">SUM(I20:J20)</f>
        <v>6.0299999999999994</v>
      </c>
      <c r="L20" s="329">
        <v>4.03</v>
      </c>
      <c r="M20" s="328">
        <v>3.23</v>
      </c>
      <c r="N20" s="328">
        <v>7.26</v>
      </c>
    </row>
    <row r="21" spans="1:14" ht="12.75" customHeight="1">
      <c r="A21" s="29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335" t="s">
        <v>1040</v>
      </c>
      <c r="B22" s="2"/>
      <c r="C22" s="2"/>
      <c r="D22" s="2"/>
      <c r="E22" s="2"/>
      <c r="F22" s="2"/>
      <c r="G22" s="2"/>
      <c r="H22" s="1"/>
      <c r="I22" s="386" t="s">
        <v>23</v>
      </c>
      <c r="J22" s="343"/>
      <c r="K22" s="1"/>
      <c r="L22" s="1"/>
      <c r="M22" s="1"/>
      <c r="N22" s="1"/>
    </row>
    <row r="23" spans="1:14" ht="12.75" customHeight="1">
      <c r="A23" s="445" t="s">
        <v>213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1"/>
      <c r="L23" s="1"/>
      <c r="M23" s="1"/>
      <c r="N23" s="1"/>
    </row>
    <row r="24" spans="1:14" ht="12.75" customHeight="1">
      <c r="A24" s="445" t="s">
        <v>396</v>
      </c>
      <c r="B24" s="343"/>
      <c r="C24" s="343"/>
      <c r="D24" s="343"/>
      <c r="E24" s="343"/>
      <c r="F24" s="343"/>
      <c r="G24" s="343"/>
      <c r="H24" s="343"/>
      <c r="I24" s="343"/>
      <c r="J24" s="343"/>
      <c r="K24" s="1"/>
      <c r="L24" s="1"/>
      <c r="M24" s="1"/>
      <c r="N24" s="1"/>
    </row>
    <row r="25" spans="1:14" ht="12.75" customHeight="1">
      <c r="A25" s="2"/>
      <c r="B25" s="2"/>
      <c r="C25" s="2"/>
      <c r="D25" s="1"/>
      <c r="E25" s="2"/>
      <c r="F25" s="1"/>
      <c r="G25" s="1"/>
      <c r="H25" s="388" t="s">
        <v>215</v>
      </c>
      <c r="I25" s="343"/>
      <c r="J25" s="343"/>
      <c r="K25" s="1"/>
      <c r="L25" s="1"/>
      <c r="M25" s="1"/>
      <c r="N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449"/>
      <c r="B29" s="343"/>
      <c r="C29" s="343"/>
      <c r="D29" s="343"/>
      <c r="E29" s="343"/>
      <c r="F29" s="343"/>
      <c r="G29" s="343"/>
      <c r="H29" s="343"/>
      <c r="I29" s="343"/>
      <c r="J29" s="343"/>
      <c r="K29" s="1"/>
      <c r="L29" s="1"/>
      <c r="M29" s="1"/>
      <c r="N29" s="1"/>
    </row>
    <row r="30" spans="1:1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449"/>
      <c r="B31" s="343"/>
      <c r="C31" s="343"/>
      <c r="D31" s="343"/>
      <c r="E31" s="343"/>
      <c r="F31" s="343"/>
      <c r="G31" s="343"/>
      <c r="H31" s="343"/>
      <c r="I31" s="343"/>
      <c r="J31" s="343"/>
      <c r="K31" s="1"/>
      <c r="L31" s="1"/>
      <c r="M31" s="1"/>
      <c r="N31" s="1"/>
    </row>
    <row r="32" spans="1:1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mergeCells count="17">
    <mergeCell ref="E1:I1"/>
    <mergeCell ref="A2:J2"/>
    <mergeCell ref="A3:J3"/>
    <mergeCell ref="G9:J9"/>
    <mergeCell ref="H8:J8"/>
    <mergeCell ref="A5:J5"/>
    <mergeCell ref="A8:B8"/>
    <mergeCell ref="H25:J25"/>
    <mergeCell ref="A31:J31"/>
    <mergeCell ref="A29:J29"/>
    <mergeCell ref="C9:F9"/>
    <mergeCell ref="A23:J23"/>
    <mergeCell ref="A24:J24"/>
    <mergeCell ref="A9:A10"/>
    <mergeCell ref="B9:B10"/>
    <mergeCell ref="A20:H20"/>
    <mergeCell ref="I22:J22"/>
  </mergeCells>
  <printOptions horizontalCentered="1"/>
  <pageMargins left="0.70866141732283472" right="0.70866141732283472" top="0.23622047244094491" bottom="0" header="0" footer="0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99"/>
  <sheetViews>
    <sheetView workbookViewId="0">
      <selection activeCell="N19" sqref="N19:N20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4.140625" customWidth="1"/>
    <col min="6" max="6" width="14.28515625" customWidth="1"/>
    <col min="7" max="7" width="13.42578125" customWidth="1"/>
    <col min="8" max="8" width="14.7109375" customWidth="1"/>
    <col min="9" max="9" width="16.7109375" customWidth="1"/>
    <col min="10" max="10" width="19.28515625" customWidth="1"/>
    <col min="11" max="16" width="9.140625" customWidth="1"/>
  </cols>
  <sheetData>
    <row r="1" spans="1:16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397</v>
      </c>
      <c r="K1" s="1"/>
      <c r="L1" s="1"/>
      <c r="M1" s="1"/>
      <c r="N1" s="1"/>
      <c r="O1" s="1"/>
      <c r="P1" s="1"/>
    </row>
    <row r="2" spans="1:16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  <c r="O2" s="1"/>
      <c r="P2" s="1"/>
    </row>
    <row r="3" spans="1:1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  <c r="O3" s="1"/>
      <c r="P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>
      <c r="A5" s="443" t="s">
        <v>398</v>
      </c>
      <c r="B5" s="343"/>
      <c r="C5" s="343"/>
      <c r="D5" s="343"/>
      <c r="E5" s="343"/>
      <c r="F5" s="343"/>
      <c r="G5" s="343"/>
      <c r="H5" s="343"/>
      <c r="I5" s="343"/>
      <c r="J5" s="343"/>
      <c r="K5" s="1"/>
      <c r="L5" s="1"/>
      <c r="M5" s="1"/>
      <c r="N5" s="1"/>
      <c r="O5" s="1"/>
      <c r="P5" s="1"/>
    </row>
    <row r="6" spans="1:16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  <c r="O6" s="1"/>
      <c r="P6" s="1"/>
    </row>
    <row r="7" spans="1:1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431" t="s">
        <v>399</v>
      </c>
      <c r="B8" s="343"/>
      <c r="C8" s="12"/>
      <c r="D8" s="1"/>
      <c r="E8" s="1"/>
      <c r="F8" s="1"/>
      <c r="G8" s="1"/>
      <c r="H8" s="430" t="s">
        <v>283</v>
      </c>
      <c r="I8" s="397"/>
      <c r="J8" s="397"/>
      <c r="K8" s="1"/>
      <c r="L8" s="1"/>
      <c r="M8" s="1"/>
      <c r="N8" s="1"/>
      <c r="O8" s="1"/>
      <c r="P8" s="1"/>
    </row>
    <row r="9" spans="1:16" ht="12.75" customHeight="1">
      <c r="A9" s="436" t="s">
        <v>7</v>
      </c>
      <c r="B9" s="436" t="s">
        <v>8</v>
      </c>
      <c r="C9" s="399" t="s">
        <v>386</v>
      </c>
      <c r="D9" s="400"/>
      <c r="E9" s="400"/>
      <c r="F9" s="401"/>
      <c r="G9" s="399" t="s">
        <v>387</v>
      </c>
      <c r="H9" s="400"/>
      <c r="I9" s="400"/>
      <c r="J9" s="401"/>
      <c r="K9" s="1"/>
      <c r="L9" s="1"/>
      <c r="M9" s="1"/>
      <c r="N9" s="1"/>
      <c r="O9" s="14"/>
      <c r="P9" s="1"/>
    </row>
    <row r="10" spans="1:16" ht="12.75" customHeight="1">
      <c r="A10" s="390"/>
      <c r="B10" s="390"/>
      <c r="C10" s="19" t="s">
        <v>388</v>
      </c>
      <c r="D10" s="19" t="s">
        <v>389</v>
      </c>
      <c r="E10" s="143" t="s">
        <v>390</v>
      </c>
      <c r="F10" s="17" t="s">
        <v>391</v>
      </c>
      <c r="G10" s="19" t="s">
        <v>388</v>
      </c>
      <c r="H10" s="121" t="s">
        <v>392</v>
      </c>
      <c r="I10" s="140" t="s">
        <v>393</v>
      </c>
      <c r="J10" s="19" t="s">
        <v>394</v>
      </c>
      <c r="K10" s="1"/>
      <c r="L10" s="1"/>
      <c r="M10" s="1"/>
      <c r="N10" s="1"/>
      <c r="O10" s="1"/>
      <c r="P10" s="1"/>
    </row>
    <row r="11" spans="1:16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7">
        <v>6</v>
      </c>
      <c r="G11" s="19">
        <v>7</v>
      </c>
      <c r="H11" s="121">
        <v>8</v>
      </c>
      <c r="I11" s="19">
        <v>9</v>
      </c>
      <c r="J11" s="19">
        <v>10</v>
      </c>
      <c r="K11" s="1"/>
      <c r="L11" s="1"/>
      <c r="M11" s="1"/>
      <c r="N11" s="1"/>
      <c r="O11" s="1"/>
      <c r="P11" s="1"/>
    </row>
    <row r="12" spans="1:16" ht="12.75" customHeight="1">
      <c r="A12" s="19"/>
      <c r="B12" s="19"/>
      <c r="C12" s="16"/>
      <c r="D12" s="16"/>
      <c r="E12" s="16"/>
      <c r="F12" s="16"/>
      <c r="G12" s="16"/>
      <c r="H12" s="19"/>
      <c r="I12" s="19"/>
      <c r="J12" s="19"/>
      <c r="K12" s="1"/>
      <c r="L12" s="1"/>
      <c r="M12" s="1"/>
      <c r="N12" s="1"/>
      <c r="O12" s="1"/>
      <c r="P12" s="1"/>
    </row>
    <row r="13" spans="1:16" ht="12.75" customHeight="1">
      <c r="A13" s="23">
        <v>1</v>
      </c>
      <c r="B13" s="14" t="s">
        <v>327</v>
      </c>
      <c r="C13" s="28">
        <v>259</v>
      </c>
      <c r="D13" s="23">
        <v>34354</v>
      </c>
      <c r="E13" s="23">
        <v>152</v>
      </c>
      <c r="F13" s="23">
        <f>E13*D13</f>
        <v>5221808</v>
      </c>
      <c r="G13" s="28">
        <v>260</v>
      </c>
      <c r="H13" s="23">
        <f>'enrolment vs availed_UPY'!Q12</f>
        <v>4904584</v>
      </c>
      <c r="I13" s="23">
        <v>152</v>
      </c>
      <c r="J13" s="141">
        <f>H13/I13</f>
        <v>32267</v>
      </c>
      <c r="K13" s="1"/>
      <c r="L13" s="124">
        <f>H13*0.00015</f>
        <v>735.68759999999997</v>
      </c>
      <c r="M13" s="1"/>
      <c r="N13" s="124">
        <f>L13+T5_PLAN_vs_PRFM!L13</f>
        <v>1496.7516000000001</v>
      </c>
      <c r="O13" s="128">
        <f>H13*7.26/100000</f>
        <v>356.07279839999995</v>
      </c>
      <c r="P13" s="1"/>
    </row>
    <row r="14" spans="1:16" ht="12.75" customHeight="1">
      <c r="A14" s="23">
        <v>2</v>
      </c>
      <c r="B14" s="14" t="s">
        <v>328</v>
      </c>
      <c r="C14" s="28">
        <v>179</v>
      </c>
      <c r="D14" s="23">
        <v>23646</v>
      </c>
      <c r="E14" s="23">
        <v>152</v>
      </c>
      <c r="F14" s="23">
        <f>E14*D14</f>
        <v>3594192</v>
      </c>
      <c r="G14" s="28">
        <v>179</v>
      </c>
      <c r="H14" s="23">
        <f>'enrolment vs availed_UPY'!Q13</f>
        <v>3375920</v>
      </c>
      <c r="I14" s="23">
        <v>152</v>
      </c>
      <c r="J14" s="141">
        <f>H14/I14</f>
        <v>22210</v>
      </c>
      <c r="K14" s="1"/>
      <c r="L14" s="124">
        <f>H14*0.00015</f>
        <v>506.38799999999998</v>
      </c>
      <c r="M14" s="1"/>
      <c r="N14" s="124">
        <f>L14+T5_PLAN_vs_PRFM!L14</f>
        <v>1043.1912</v>
      </c>
      <c r="O14" s="128">
        <f>H14*7.26/100000</f>
        <v>245.091792</v>
      </c>
      <c r="P14" s="1"/>
    </row>
    <row r="15" spans="1:16" ht="12.75" customHeight="1">
      <c r="A15" s="23"/>
      <c r="B15" s="14"/>
      <c r="C15" s="23"/>
      <c r="D15" s="23"/>
      <c r="E15" s="23"/>
      <c r="F15" s="23"/>
      <c r="G15" s="23"/>
      <c r="H15" s="23"/>
      <c r="I15" s="23"/>
      <c r="J15" s="141"/>
      <c r="K15" s="1"/>
      <c r="L15" s="1"/>
      <c r="M15" s="1"/>
      <c r="N15" s="1"/>
      <c r="O15" s="1"/>
      <c r="P15" s="1"/>
    </row>
    <row r="16" spans="1:16" ht="12.75" customHeight="1">
      <c r="A16" s="28" t="s">
        <v>16</v>
      </c>
      <c r="B16" s="51"/>
      <c r="C16" s="28">
        <f>SUM(C13+C14)</f>
        <v>438</v>
      </c>
      <c r="D16" s="28">
        <f>SUM(D13+D14)</f>
        <v>58000</v>
      </c>
      <c r="E16" s="28">
        <v>162</v>
      </c>
      <c r="F16" s="28">
        <f>SUM(F13+F14)</f>
        <v>8816000</v>
      </c>
      <c r="G16" s="28">
        <f>SUM(G13+G14)</f>
        <v>439</v>
      </c>
      <c r="H16" s="28">
        <f>SUM(H13+H14)</f>
        <v>8280504</v>
      </c>
      <c r="I16" s="28">
        <v>152</v>
      </c>
      <c r="J16" s="142">
        <f>SUM(J13+J14)</f>
        <v>54477</v>
      </c>
      <c r="K16" s="1"/>
      <c r="L16" s="1"/>
      <c r="M16" s="1"/>
      <c r="N16" s="1"/>
      <c r="O16" s="1"/>
      <c r="P16" s="1"/>
    </row>
    <row r="17" spans="1:16" ht="12.75" customHeight="1">
      <c r="A17" s="29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9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24">
        <f>O13+T5_PLAN_vs_PRFM!M13</f>
        <v>814.99439039999993</v>
      </c>
      <c r="O19" s="1"/>
      <c r="P19" s="1"/>
    </row>
    <row r="20" spans="1:16" ht="12.75" customHeight="1">
      <c r="A20" s="29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24">
        <f>O14+T5_PLAN_vs_PRFM!M14</f>
        <v>568.78412159999993</v>
      </c>
      <c r="O20" s="1"/>
      <c r="P20" s="1"/>
    </row>
    <row r="21" spans="1:16" ht="12.75" customHeight="1">
      <c r="A21" s="450" t="s">
        <v>395</v>
      </c>
      <c r="B21" s="343"/>
      <c r="C21" s="343"/>
      <c r="D21" s="343"/>
      <c r="E21" s="343"/>
      <c r="F21" s="343"/>
      <c r="G21" s="343"/>
      <c r="H21" s="343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9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customHeight="1">
      <c r="A23" s="335" t="s">
        <v>1040</v>
      </c>
      <c r="B23" s="2"/>
      <c r="C23" s="2"/>
      <c r="D23" s="2"/>
      <c r="E23" s="2"/>
      <c r="F23" s="2"/>
      <c r="G23" s="2"/>
      <c r="H23" s="1"/>
      <c r="I23" s="386" t="s">
        <v>23</v>
      </c>
      <c r="J23" s="343"/>
      <c r="K23" s="1"/>
      <c r="L23" s="1"/>
      <c r="M23" s="1"/>
      <c r="N23" s="1"/>
      <c r="O23" s="1"/>
      <c r="P23" s="1"/>
    </row>
    <row r="24" spans="1:16" ht="12.75" customHeight="1">
      <c r="A24" s="445" t="s">
        <v>213</v>
      </c>
      <c r="B24" s="343"/>
      <c r="C24" s="343"/>
      <c r="D24" s="343"/>
      <c r="E24" s="343"/>
      <c r="F24" s="343"/>
      <c r="G24" s="343"/>
      <c r="H24" s="343"/>
      <c r="I24" s="343"/>
      <c r="J24" s="343"/>
      <c r="K24" s="1"/>
      <c r="L24" s="1"/>
      <c r="M24" s="1"/>
      <c r="N24" s="1"/>
      <c r="O24" s="1"/>
      <c r="P24" s="1"/>
    </row>
    <row r="25" spans="1:16" ht="12.75" customHeight="1">
      <c r="A25" s="445" t="s">
        <v>396</v>
      </c>
      <c r="B25" s="343"/>
      <c r="C25" s="343"/>
      <c r="D25" s="343"/>
      <c r="E25" s="343"/>
      <c r="F25" s="343"/>
      <c r="G25" s="343"/>
      <c r="H25" s="343"/>
      <c r="I25" s="343"/>
      <c r="J25" s="343"/>
      <c r="K25" s="1"/>
      <c r="L25" s="1"/>
      <c r="M25" s="1"/>
      <c r="N25" s="1"/>
      <c r="O25" s="1"/>
      <c r="P25" s="1"/>
    </row>
    <row r="26" spans="1:16" ht="12.75" customHeight="1">
      <c r="A26" s="2"/>
      <c r="B26" s="2"/>
      <c r="C26" s="2"/>
      <c r="D26" s="1"/>
      <c r="E26" s="2"/>
      <c r="F26" s="1"/>
      <c r="G26" s="1"/>
      <c r="H26" s="388" t="s">
        <v>215</v>
      </c>
      <c r="I26" s="343"/>
      <c r="J26" s="343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449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449"/>
      <c r="B32" s="343"/>
      <c r="C32" s="343"/>
      <c r="D32" s="343"/>
      <c r="E32" s="343"/>
      <c r="F32" s="343"/>
      <c r="G32" s="343"/>
      <c r="H32" s="343"/>
      <c r="I32" s="343"/>
      <c r="J32" s="343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mergeCells count="17">
    <mergeCell ref="E1:I1"/>
    <mergeCell ref="A2:J2"/>
    <mergeCell ref="A3:J3"/>
    <mergeCell ref="A5:J5"/>
    <mergeCell ref="G9:J9"/>
    <mergeCell ref="H8:J8"/>
    <mergeCell ref="A8:B8"/>
    <mergeCell ref="H26:J26"/>
    <mergeCell ref="A30:J30"/>
    <mergeCell ref="A32:J32"/>
    <mergeCell ref="A9:A10"/>
    <mergeCell ref="B9:B10"/>
    <mergeCell ref="C9:F9"/>
    <mergeCell ref="A25:J25"/>
    <mergeCell ref="A24:J24"/>
    <mergeCell ref="I23:J23"/>
    <mergeCell ref="A21:H21"/>
  </mergeCells>
  <printOptions horizontalCentered="1"/>
  <pageMargins left="0.70866141732283472" right="0.70866141732283472" top="0.23622047244094491" bottom="0" header="0" footer="0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1" sqref="A21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3.140625" customWidth="1"/>
    <col min="6" max="6" width="14.28515625" customWidth="1"/>
    <col min="7" max="7" width="13.42578125" customWidth="1"/>
    <col min="8" max="8" width="14.7109375" customWidth="1"/>
    <col min="9" max="9" width="16.7109375" customWidth="1"/>
    <col min="10" max="10" width="19.28515625" customWidth="1"/>
    <col min="11" max="16" width="9.140625" customWidth="1"/>
  </cols>
  <sheetData>
    <row r="1" spans="1:16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400</v>
      </c>
      <c r="K1" s="1"/>
      <c r="L1" s="1"/>
      <c r="M1" s="1"/>
      <c r="N1" s="1"/>
      <c r="O1" s="1"/>
      <c r="P1" s="1"/>
    </row>
    <row r="2" spans="1:16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  <c r="O2" s="1"/>
      <c r="P2" s="1"/>
    </row>
    <row r="3" spans="1:1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  <c r="O3" s="1"/>
      <c r="P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443" t="s">
        <v>401</v>
      </c>
      <c r="B5" s="343"/>
      <c r="C5" s="343"/>
      <c r="D5" s="343"/>
      <c r="E5" s="343"/>
      <c r="F5" s="343"/>
      <c r="G5" s="343"/>
      <c r="H5" s="343"/>
      <c r="I5" s="343"/>
      <c r="J5" s="343"/>
      <c r="K5" s="1"/>
      <c r="L5" s="1"/>
      <c r="M5" s="1"/>
      <c r="N5" s="1"/>
      <c r="O5" s="1"/>
      <c r="P5" s="1"/>
    </row>
    <row r="6" spans="1:16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  <c r="O6" s="1"/>
      <c r="P6" s="1"/>
    </row>
    <row r="7" spans="1:1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431" t="s">
        <v>402</v>
      </c>
      <c r="B8" s="343"/>
      <c r="C8" s="12"/>
      <c r="D8" s="1"/>
      <c r="E8" s="1"/>
      <c r="F8" s="1"/>
      <c r="G8" s="1"/>
      <c r="H8" s="430" t="s">
        <v>283</v>
      </c>
      <c r="I8" s="397"/>
      <c r="J8" s="397"/>
      <c r="K8" s="1"/>
      <c r="L8" s="1"/>
      <c r="M8" s="1"/>
      <c r="N8" s="1"/>
      <c r="O8" s="1"/>
      <c r="P8" s="1"/>
    </row>
    <row r="9" spans="1:16" ht="12.75" customHeight="1">
      <c r="A9" s="436" t="s">
        <v>7</v>
      </c>
      <c r="B9" s="436" t="s">
        <v>8</v>
      </c>
      <c r="C9" s="399" t="s">
        <v>403</v>
      </c>
      <c r="D9" s="400"/>
      <c r="E9" s="400"/>
      <c r="F9" s="401"/>
      <c r="G9" s="399" t="s">
        <v>387</v>
      </c>
      <c r="H9" s="400"/>
      <c r="I9" s="400"/>
      <c r="J9" s="401"/>
      <c r="K9" s="1"/>
      <c r="L9" s="1"/>
      <c r="M9" s="1"/>
      <c r="N9" s="1"/>
      <c r="O9" s="14"/>
      <c r="P9" s="1"/>
    </row>
    <row r="10" spans="1:16" ht="77.25" customHeight="1">
      <c r="A10" s="390"/>
      <c r="B10" s="390"/>
      <c r="C10" s="19" t="s">
        <v>388</v>
      </c>
      <c r="D10" s="19" t="s">
        <v>389</v>
      </c>
      <c r="E10" s="143" t="s">
        <v>390</v>
      </c>
      <c r="F10" s="17" t="s">
        <v>391</v>
      </c>
      <c r="G10" s="19" t="s">
        <v>388</v>
      </c>
      <c r="H10" s="121" t="s">
        <v>392</v>
      </c>
      <c r="I10" s="140" t="s">
        <v>393</v>
      </c>
      <c r="J10" s="19" t="s">
        <v>394</v>
      </c>
      <c r="K10" s="1"/>
      <c r="L10" s="1"/>
      <c r="M10" s="1"/>
      <c r="N10" s="1"/>
      <c r="O10" s="1"/>
      <c r="P10" s="1"/>
    </row>
    <row r="11" spans="1:16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7">
        <v>6</v>
      </c>
      <c r="G11" s="19">
        <v>7</v>
      </c>
      <c r="H11" s="121">
        <v>8</v>
      </c>
      <c r="I11" s="19">
        <v>9</v>
      </c>
      <c r="J11" s="19">
        <v>10</v>
      </c>
      <c r="K11" s="1"/>
      <c r="L11" s="1"/>
      <c r="M11" s="1"/>
      <c r="N11" s="1"/>
      <c r="O11" s="1"/>
      <c r="P11" s="1"/>
    </row>
    <row r="12" spans="1:16" ht="12.75" customHeight="1">
      <c r="A12" s="19"/>
      <c r="B12" s="19"/>
      <c r="C12" s="19"/>
      <c r="D12" s="19"/>
      <c r="E12" s="19"/>
      <c r="F12" s="144"/>
      <c r="G12" s="19"/>
      <c r="H12" s="121"/>
      <c r="I12" s="121"/>
      <c r="J12" s="121"/>
      <c r="K12" s="1"/>
      <c r="L12" s="1"/>
      <c r="M12" s="1"/>
      <c r="N12" s="1"/>
      <c r="O12" s="1"/>
      <c r="P12" s="1"/>
    </row>
    <row r="13" spans="1:16" ht="12.75" customHeight="1">
      <c r="A13" s="23">
        <v>1</v>
      </c>
      <c r="B13" s="14" t="s">
        <v>327</v>
      </c>
      <c r="C13" s="23">
        <v>0</v>
      </c>
      <c r="D13" s="23">
        <v>0</v>
      </c>
      <c r="E13" s="23">
        <v>0</v>
      </c>
      <c r="F13" s="145">
        <f>E13*D13</f>
        <v>0</v>
      </c>
      <c r="G13" s="23">
        <v>0</v>
      </c>
      <c r="H13" s="146">
        <f>I13*J13</f>
        <v>0</v>
      </c>
      <c r="I13" s="146">
        <v>0</v>
      </c>
      <c r="J13" s="146">
        <v>0</v>
      </c>
      <c r="K13" s="1"/>
      <c r="L13" s="1"/>
      <c r="M13" s="1"/>
      <c r="N13" s="1"/>
      <c r="O13" s="1"/>
      <c r="P13" s="1"/>
    </row>
    <row r="14" spans="1:16" ht="12.75" customHeight="1">
      <c r="A14" s="23"/>
      <c r="B14" s="14"/>
      <c r="C14" s="23"/>
      <c r="D14" s="23"/>
      <c r="E14" s="23"/>
      <c r="F14" s="145"/>
      <c r="G14" s="23"/>
      <c r="H14" s="146"/>
      <c r="I14" s="146"/>
      <c r="J14" s="146"/>
      <c r="K14" s="1"/>
      <c r="L14" s="1"/>
      <c r="M14" s="1"/>
      <c r="N14" s="1"/>
      <c r="O14" s="1"/>
      <c r="P14" s="1"/>
    </row>
    <row r="15" spans="1:16" ht="12.75" customHeight="1">
      <c r="A15" s="23">
        <v>2</v>
      </c>
      <c r="B15" s="14" t="s">
        <v>328</v>
      </c>
      <c r="C15" s="23">
        <v>0</v>
      </c>
      <c r="D15" s="23">
        <v>0</v>
      </c>
      <c r="E15" s="23">
        <v>0</v>
      </c>
      <c r="F15" s="145">
        <f>E15*D15</f>
        <v>0</v>
      </c>
      <c r="G15" s="23">
        <v>0</v>
      </c>
      <c r="H15" s="146">
        <f>I15*J15</f>
        <v>0</v>
      </c>
      <c r="I15" s="146">
        <v>0</v>
      </c>
      <c r="J15" s="146">
        <v>0</v>
      </c>
      <c r="K15" s="1"/>
      <c r="L15" s="1"/>
      <c r="M15" s="1"/>
      <c r="N15" s="1"/>
      <c r="O15" s="1"/>
      <c r="P15" s="1"/>
    </row>
    <row r="16" spans="1:16" ht="12.75" customHeight="1">
      <c r="A16" s="23"/>
      <c r="B16" s="14"/>
      <c r="C16" s="23"/>
      <c r="D16" s="23"/>
      <c r="E16" s="23"/>
      <c r="F16" s="43"/>
      <c r="G16" s="23"/>
      <c r="H16" s="146"/>
      <c r="I16" s="146"/>
      <c r="J16" s="146"/>
      <c r="K16" s="1"/>
      <c r="L16" s="1"/>
      <c r="M16" s="1"/>
      <c r="N16" s="1"/>
      <c r="O16" s="1"/>
      <c r="P16" s="1"/>
    </row>
    <row r="17" spans="1:16" ht="12.75" customHeight="1">
      <c r="A17" s="28" t="s">
        <v>16</v>
      </c>
      <c r="B17" s="51"/>
      <c r="C17" s="28">
        <f t="shared" ref="C17:J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1"/>
      <c r="L17" s="1"/>
      <c r="M17" s="1"/>
      <c r="N17" s="1"/>
      <c r="O17" s="1"/>
      <c r="P17" s="1"/>
    </row>
    <row r="18" spans="1:16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450" t="s">
        <v>395</v>
      </c>
      <c r="B19" s="343"/>
      <c r="C19" s="343"/>
      <c r="D19" s="343"/>
      <c r="E19" s="343"/>
      <c r="F19" s="343"/>
      <c r="G19" s="343"/>
      <c r="H19" s="343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9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335" t="s">
        <v>1040</v>
      </c>
      <c r="B21" s="2"/>
      <c r="C21" s="2"/>
      <c r="D21" s="2"/>
      <c r="E21" s="2"/>
      <c r="F21" s="2"/>
      <c r="G21" s="2"/>
      <c r="H21" s="1"/>
      <c r="I21" s="386" t="s">
        <v>23</v>
      </c>
      <c r="J21" s="343"/>
      <c r="K21" s="1"/>
      <c r="L21" s="1"/>
      <c r="M21" s="1"/>
      <c r="N21" s="1"/>
      <c r="O21" s="1"/>
      <c r="P21" s="1"/>
    </row>
    <row r="22" spans="1:16" ht="12.75" customHeight="1">
      <c r="A22" s="445" t="s">
        <v>213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1"/>
      <c r="L22" s="1"/>
      <c r="M22" s="1"/>
      <c r="N22" s="1"/>
      <c r="O22" s="1"/>
      <c r="P22" s="1"/>
    </row>
    <row r="23" spans="1:16" ht="12.75" customHeight="1">
      <c r="A23" s="445" t="s">
        <v>396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1"/>
      <c r="L23" s="1"/>
      <c r="M23" s="1"/>
      <c r="N23" s="1"/>
      <c r="O23" s="1"/>
      <c r="P23" s="1"/>
    </row>
    <row r="24" spans="1:16" ht="12.75" customHeight="1">
      <c r="A24" s="2"/>
      <c r="B24" s="2"/>
      <c r="C24" s="2"/>
      <c r="D24" s="1"/>
      <c r="E24" s="2"/>
      <c r="F24" s="1"/>
      <c r="G24" s="1"/>
      <c r="H24" s="388" t="s">
        <v>215</v>
      </c>
      <c r="I24" s="343"/>
      <c r="J24" s="343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49"/>
      <c r="B28" s="343"/>
      <c r="C28" s="343"/>
      <c r="D28" s="343"/>
      <c r="E28" s="343"/>
      <c r="F28" s="343"/>
      <c r="G28" s="343"/>
      <c r="H28" s="343"/>
      <c r="I28" s="343"/>
      <c r="J28" s="343"/>
      <c r="K28" s="1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449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7">
    <mergeCell ref="A28:J28"/>
    <mergeCell ref="A30:J30"/>
    <mergeCell ref="A9:A10"/>
    <mergeCell ref="B9:B10"/>
    <mergeCell ref="I21:J21"/>
    <mergeCell ref="A22:J22"/>
    <mergeCell ref="A19:H19"/>
    <mergeCell ref="G9:J9"/>
    <mergeCell ref="C9:F9"/>
    <mergeCell ref="E1:I1"/>
    <mergeCell ref="A2:J2"/>
    <mergeCell ref="A3:J3"/>
    <mergeCell ref="A23:J23"/>
    <mergeCell ref="H24:J24"/>
    <mergeCell ref="A5:J5"/>
    <mergeCell ref="H8:J8"/>
    <mergeCell ref="A8:B8"/>
  </mergeCells>
  <printOptions horizontalCentered="1"/>
  <pageMargins left="0.70866141732283472" right="0.70866141732283472" top="0.23622047244094491" bottom="0" header="0" footer="0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1" sqref="A21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3.140625" customWidth="1"/>
    <col min="6" max="6" width="14.28515625" customWidth="1"/>
    <col min="7" max="7" width="13.42578125" customWidth="1"/>
    <col min="8" max="8" width="14.7109375" customWidth="1"/>
    <col min="9" max="9" width="16.7109375" customWidth="1"/>
    <col min="10" max="10" width="19.28515625" customWidth="1"/>
    <col min="11" max="16" width="9.140625" customWidth="1"/>
  </cols>
  <sheetData>
    <row r="1" spans="1:16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404</v>
      </c>
      <c r="K1" s="1"/>
      <c r="L1" s="1"/>
      <c r="M1" s="1"/>
      <c r="N1" s="1"/>
      <c r="O1" s="1"/>
      <c r="P1" s="1"/>
    </row>
    <row r="2" spans="1:16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  <c r="O2" s="1"/>
      <c r="P2" s="1"/>
    </row>
    <row r="3" spans="1:1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  <c r="O3" s="1"/>
      <c r="P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customHeight="1">
      <c r="A5" s="443" t="s">
        <v>405</v>
      </c>
      <c r="B5" s="343"/>
      <c r="C5" s="343"/>
      <c r="D5" s="343"/>
      <c r="E5" s="343"/>
      <c r="F5" s="343"/>
      <c r="G5" s="343"/>
      <c r="H5" s="343"/>
      <c r="I5" s="343"/>
      <c r="J5" s="343"/>
      <c r="K5" s="1"/>
      <c r="L5" s="1"/>
      <c r="M5" s="1"/>
      <c r="N5" s="1"/>
      <c r="O5" s="1"/>
      <c r="P5" s="1"/>
    </row>
    <row r="6" spans="1:16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  <c r="O6" s="1"/>
      <c r="P6" s="1"/>
    </row>
    <row r="7" spans="1:1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431" t="s">
        <v>406</v>
      </c>
      <c r="B8" s="343"/>
      <c r="C8" s="12"/>
      <c r="D8" s="1"/>
      <c r="E8" s="1"/>
      <c r="F8" s="1"/>
      <c r="G8" s="1"/>
      <c r="H8" s="430" t="s">
        <v>283</v>
      </c>
      <c r="I8" s="397"/>
      <c r="J8" s="397"/>
      <c r="K8" s="1"/>
      <c r="L8" s="1"/>
      <c r="M8" s="1"/>
      <c r="N8" s="1"/>
      <c r="O8" s="1"/>
      <c r="P8" s="1"/>
    </row>
    <row r="9" spans="1:16" ht="12.75" customHeight="1">
      <c r="A9" s="436" t="s">
        <v>7</v>
      </c>
      <c r="B9" s="436" t="s">
        <v>8</v>
      </c>
      <c r="C9" s="399" t="s">
        <v>386</v>
      </c>
      <c r="D9" s="400"/>
      <c r="E9" s="400"/>
      <c r="F9" s="401"/>
      <c r="G9" s="399" t="s">
        <v>387</v>
      </c>
      <c r="H9" s="400"/>
      <c r="I9" s="400"/>
      <c r="J9" s="401"/>
      <c r="K9" s="1"/>
      <c r="L9" s="1"/>
      <c r="M9" s="1"/>
      <c r="N9" s="1"/>
      <c r="O9" s="14"/>
      <c r="P9" s="1"/>
    </row>
    <row r="10" spans="1:16" ht="53.25" customHeight="1">
      <c r="A10" s="390"/>
      <c r="B10" s="390"/>
      <c r="C10" s="19" t="s">
        <v>388</v>
      </c>
      <c r="D10" s="19" t="s">
        <v>389</v>
      </c>
      <c r="E10" s="143" t="s">
        <v>407</v>
      </c>
      <c r="F10" s="17" t="s">
        <v>391</v>
      </c>
      <c r="G10" s="19" t="s">
        <v>388</v>
      </c>
      <c r="H10" s="121" t="s">
        <v>392</v>
      </c>
      <c r="I10" s="140" t="s">
        <v>393</v>
      </c>
      <c r="J10" s="19" t="s">
        <v>394</v>
      </c>
      <c r="K10" s="1"/>
      <c r="L10" s="1"/>
      <c r="M10" s="1"/>
      <c r="N10" s="1"/>
      <c r="O10" s="1"/>
      <c r="P10" s="1"/>
    </row>
    <row r="11" spans="1:16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7">
        <v>6</v>
      </c>
      <c r="G11" s="19">
        <v>7</v>
      </c>
      <c r="H11" s="121">
        <v>8</v>
      </c>
      <c r="I11" s="19">
        <v>9</v>
      </c>
      <c r="J11" s="19">
        <v>10</v>
      </c>
      <c r="K11" s="1"/>
      <c r="L11" s="1"/>
      <c r="M11" s="1"/>
      <c r="N11" s="1"/>
      <c r="O11" s="1"/>
      <c r="P11" s="1"/>
    </row>
    <row r="12" spans="1:16" ht="12.75" customHeight="1">
      <c r="A12" s="19"/>
      <c r="B12" s="19"/>
      <c r="C12" s="19"/>
      <c r="D12" s="19"/>
      <c r="E12" s="19"/>
      <c r="F12" s="144"/>
      <c r="G12" s="19"/>
      <c r="H12" s="121"/>
      <c r="I12" s="121"/>
      <c r="J12" s="121"/>
      <c r="K12" s="1"/>
      <c r="L12" s="1"/>
      <c r="M12" s="1"/>
      <c r="N12" s="1"/>
      <c r="O12" s="1"/>
      <c r="P12" s="1"/>
    </row>
    <row r="13" spans="1:16" ht="12.75" customHeight="1">
      <c r="A13" s="23">
        <v>1</v>
      </c>
      <c r="B13" s="14" t="s">
        <v>327</v>
      </c>
      <c r="C13" s="23">
        <v>0</v>
      </c>
      <c r="D13" s="23">
        <v>0</v>
      </c>
      <c r="E13" s="23">
        <v>0</v>
      </c>
      <c r="F13" s="145">
        <f>E13*D13</f>
        <v>0</v>
      </c>
      <c r="G13" s="23">
        <v>0</v>
      </c>
      <c r="H13" s="146">
        <f>I13*J13</f>
        <v>0</v>
      </c>
      <c r="I13" s="146">
        <v>0</v>
      </c>
      <c r="J13" s="146">
        <v>0</v>
      </c>
      <c r="K13" s="1"/>
      <c r="L13" s="1"/>
      <c r="M13" s="1"/>
      <c r="N13" s="1"/>
      <c r="O13" s="1"/>
      <c r="P13" s="1"/>
    </row>
    <row r="14" spans="1:16" ht="12.75" customHeight="1">
      <c r="A14" s="23"/>
      <c r="B14" s="14"/>
      <c r="C14" s="23"/>
      <c r="D14" s="23"/>
      <c r="E14" s="23"/>
      <c r="F14" s="145"/>
      <c r="G14" s="23"/>
      <c r="H14" s="146"/>
      <c r="I14" s="146"/>
      <c r="J14" s="146"/>
      <c r="K14" s="1"/>
      <c r="L14" s="1"/>
      <c r="M14" s="1"/>
      <c r="N14" s="1"/>
      <c r="O14" s="1"/>
      <c r="P14" s="1"/>
    </row>
    <row r="15" spans="1:16" ht="12.75" customHeight="1">
      <c r="A15" s="23">
        <v>2</v>
      </c>
      <c r="B15" s="14" t="s">
        <v>328</v>
      </c>
      <c r="C15" s="23">
        <v>0</v>
      </c>
      <c r="D15" s="23">
        <v>0</v>
      </c>
      <c r="E15" s="23">
        <v>0</v>
      </c>
      <c r="F15" s="145">
        <f>E15*D15</f>
        <v>0</v>
      </c>
      <c r="G15" s="23">
        <v>0</v>
      </c>
      <c r="H15" s="146">
        <f>I15*J15</f>
        <v>0</v>
      </c>
      <c r="I15" s="146">
        <v>0</v>
      </c>
      <c r="J15" s="146">
        <v>0</v>
      </c>
      <c r="K15" s="1"/>
      <c r="L15" s="1"/>
      <c r="M15" s="1"/>
      <c r="N15" s="1"/>
      <c r="O15" s="1"/>
      <c r="P15" s="1"/>
    </row>
    <row r="16" spans="1:16" ht="12.75" customHeight="1">
      <c r="A16" s="23"/>
      <c r="B16" s="14"/>
      <c r="C16" s="23"/>
      <c r="D16" s="23"/>
      <c r="E16" s="23"/>
      <c r="F16" s="43"/>
      <c r="G16" s="23"/>
      <c r="H16" s="146"/>
      <c r="I16" s="146"/>
      <c r="J16" s="146"/>
      <c r="K16" s="1"/>
      <c r="L16" s="1"/>
      <c r="M16" s="1"/>
      <c r="N16" s="1"/>
      <c r="O16" s="1"/>
      <c r="P16" s="1"/>
    </row>
    <row r="17" spans="1:16" ht="12.75" customHeight="1">
      <c r="A17" s="28" t="s">
        <v>16</v>
      </c>
      <c r="B17" s="51"/>
      <c r="C17" s="28">
        <f t="shared" ref="C17:J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1"/>
      <c r="L17" s="1"/>
      <c r="M17" s="1"/>
      <c r="N17" s="1"/>
      <c r="O17" s="1"/>
      <c r="P17" s="1"/>
    </row>
    <row r="18" spans="1:16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450" t="s">
        <v>395</v>
      </c>
      <c r="B19" s="343"/>
      <c r="C19" s="343"/>
      <c r="D19" s="343"/>
      <c r="E19" s="343"/>
      <c r="F19" s="343"/>
      <c r="G19" s="343"/>
      <c r="H19" s="343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9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335" t="s">
        <v>1040</v>
      </c>
      <c r="B21" s="2"/>
      <c r="C21" s="2"/>
      <c r="D21" s="2"/>
      <c r="E21" s="2"/>
      <c r="F21" s="2"/>
      <c r="G21" s="2"/>
      <c r="H21" s="1"/>
      <c r="I21" s="386" t="s">
        <v>23</v>
      </c>
      <c r="J21" s="343"/>
      <c r="K21" s="1"/>
      <c r="L21" s="1"/>
      <c r="M21" s="1"/>
      <c r="N21" s="1"/>
      <c r="O21" s="1"/>
      <c r="P21" s="1"/>
    </row>
    <row r="22" spans="1:16" ht="12.75" customHeight="1">
      <c r="A22" s="445" t="s">
        <v>213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1"/>
      <c r="L22" s="1"/>
      <c r="M22" s="1"/>
      <c r="N22" s="1"/>
      <c r="O22" s="1"/>
      <c r="P22" s="1"/>
    </row>
    <row r="23" spans="1:16" ht="12.75" customHeight="1">
      <c r="A23" s="445" t="s">
        <v>396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1"/>
      <c r="L23" s="1"/>
      <c r="M23" s="1"/>
      <c r="N23" s="1"/>
      <c r="O23" s="1"/>
      <c r="P23" s="1"/>
    </row>
    <row r="24" spans="1:16" ht="12.75" customHeight="1">
      <c r="A24" s="2"/>
      <c r="B24" s="2"/>
      <c r="C24" s="2"/>
      <c r="D24" s="1"/>
      <c r="E24" s="2"/>
      <c r="F24" s="1"/>
      <c r="G24" s="1"/>
      <c r="H24" s="388" t="s">
        <v>215</v>
      </c>
      <c r="I24" s="343"/>
      <c r="J24" s="343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49"/>
      <c r="B28" s="343"/>
      <c r="C28" s="343"/>
      <c r="D28" s="343"/>
      <c r="E28" s="343"/>
      <c r="F28" s="343"/>
      <c r="G28" s="343"/>
      <c r="H28" s="343"/>
      <c r="I28" s="343"/>
      <c r="J28" s="343"/>
      <c r="K28" s="1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449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7">
    <mergeCell ref="E1:I1"/>
    <mergeCell ref="A2:J2"/>
    <mergeCell ref="A3:J3"/>
    <mergeCell ref="A5:J5"/>
    <mergeCell ref="G9:J9"/>
    <mergeCell ref="H8:J8"/>
    <mergeCell ref="A8:B8"/>
    <mergeCell ref="H24:J24"/>
    <mergeCell ref="A28:J28"/>
    <mergeCell ref="A30:J30"/>
    <mergeCell ref="A9:A10"/>
    <mergeCell ref="B9:B10"/>
    <mergeCell ref="C9:F9"/>
    <mergeCell ref="A23:J23"/>
    <mergeCell ref="A22:J22"/>
    <mergeCell ref="I21:J21"/>
    <mergeCell ref="A19:H19"/>
  </mergeCells>
  <printOptions horizontalCentered="1"/>
  <pageMargins left="0.70866141732283472" right="0.70866141732283472" top="0.23622047244094491" bottom="0" header="0" footer="0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1" sqref="A21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3.140625" customWidth="1"/>
    <col min="6" max="6" width="14.28515625" customWidth="1"/>
    <col min="7" max="7" width="13.42578125" customWidth="1"/>
    <col min="8" max="8" width="14.7109375" customWidth="1"/>
    <col min="9" max="9" width="16.7109375" customWidth="1"/>
    <col min="10" max="10" width="19.28515625" customWidth="1"/>
    <col min="11" max="16" width="9.140625" customWidth="1"/>
  </cols>
  <sheetData>
    <row r="1" spans="1:16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408</v>
      </c>
      <c r="K1" s="1"/>
      <c r="L1" s="1"/>
      <c r="M1" s="1"/>
      <c r="N1" s="1"/>
      <c r="O1" s="1"/>
      <c r="P1" s="1"/>
    </row>
    <row r="2" spans="1:16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  <c r="O2" s="1"/>
      <c r="P2" s="1"/>
    </row>
    <row r="3" spans="1:1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  <c r="O3" s="1"/>
      <c r="P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customHeight="1">
      <c r="A5" s="443" t="s">
        <v>409</v>
      </c>
      <c r="B5" s="343"/>
      <c r="C5" s="343"/>
      <c r="D5" s="343"/>
      <c r="E5" s="343"/>
      <c r="F5" s="343"/>
      <c r="G5" s="343"/>
      <c r="H5" s="343"/>
      <c r="I5" s="343"/>
      <c r="J5" s="343"/>
      <c r="K5" s="1"/>
      <c r="L5" s="1"/>
      <c r="M5" s="1"/>
      <c r="N5" s="1"/>
      <c r="O5" s="1"/>
      <c r="P5" s="1"/>
    </row>
    <row r="6" spans="1:16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  <c r="O6" s="1"/>
      <c r="P6" s="1"/>
    </row>
    <row r="7" spans="1:1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431" t="s">
        <v>410</v>
      </c>
      <c r="B8" s="343"/>
      <c r="C8" s="12"/>
      <c r="D8" s="1"/>
      <c r="E8" s="1"/>
      <c r="F8" s="1"/>
      <c r="G8" s="1"/>
      <c r="H8" s="430" t="s">
        <v>283</v>
      </c>
      <c r="I8" s="397"/>
      <c r="J8" s="397"/>
      <c r="K8" s="1"/>
      <c r="L8" s="1"/>
      <c r="M8" s="1"/>
      <c r="N8" s="1"/>
      <c r="O8" s="1"/>
      <c r="P8" s="1"/>
    </row>
    <row r="9" spans="1:16" ht="12.75" customHeight="1">
      <c r="A9" s="436" t="s">
        <v>7</v>
      </c>
      <c r="B9" s="436" t="s">
        <v>8</v>
      </c>
      <c r="C9" s="399" t="s">
        <v>386</v>
      </c>
      <c r="D9" s="400"/>
      <c r="E9" s="400"/>
      <c r="F9" s="401"/>
      <c r="G9" s="399" t="s">
        <v>387</v>
      </c>
      <c r="H9" s="400"/>
      <c r="I9" s="400"/>
      <c r="J9" s="401"/>
      <c r="K9" s="1"/>
      <c r="L9" s="1"/>
      <c r="M9" s="1"/>
      <c r="N9" s="1"/>
      <c r="O9" s="14"/>
      <c r="P9" s="1"/>
    </row>
    <row r="10" spans="1:16" ht="53.25" customHeight="1">
      <c r="A10" s="390"/>
      <c r="B10" s="390"/>
      <c r="C10" s="19" t="s">
        <v>388</v>
      </c>
      <c r="D10" s="19" t="s">
        <v>389</v>
      </c>
      <c r="E10" s="143" t="s">
        <v>411</v>
      </c>
      <c r="F10" s="17" t="s">
        <v>391</v>
      </c>
      <c r="G10" s="19" t="s">
        <v>388</v>
      </c>
      <c r="H10" s="121" t="s">
        <v>392</v>
      </c>
      <c r="I10" s="140" t="s">
        <v>393</v>
      </c>
      <c r="J10" s="19" t="s">
        <v>394</v>
      </c>
      <c r="K10" s="1"/>
      <c r="L10" s="1"/>
      <c r="M10" s="1"/>
      <c r="N10" s="1"/>
      <c r="O10" s="1"/>
      <c r="P10" s="1"/>
    </row>
    <row r="11" spans="1:16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7">
        <v>6</v>
      </c>
      <c r="G11" s="19">
        <v>7</v>
      </c>
      <c r="H11" s="121">
        <v>8</v>
      </c>
      <c r="I11" s="19">
        <v>9</v>
      </c>
      <c r="J11" s="19">
        <v>10</v>
      </c>
      <c r="K11" s="1"/>
      <c r="L11" s="1"/>
      <c r="M11" s="1"/>
      <c r="N11" s="1"/>
      <c r="O11" s="1"/>
      <c r="P11" s="1"/>
    </row>
    <row r="12" spans="1:16" ht="12.75" customHeight="1">
      <c r="A12" s="19"/>
      <c r="B12" s="19"/>
      <c r="C12" s="19"/>
      <c r="D12" s="19"/>
      <c r="E12" s="19"/>
      <c r="F12" s="144"/>
      <c r="G12" s="19"/>
      <c r="H12" s="121"/>
      <c r="I12" s="121"/>
      <c r="J12" s="121"/>
      <c r="K12" s="1"/>
      <c r="L12" s="1"/>
      <c r="M12" s="1"/>
      <c r="N12" s="1"/>
      <c r="O12" s="1"/>
      <c r="P12" s="1"/>
    </row>
    <row r="13" spans="1:16" ht="12.75" customHeight="1">
      <c r="A13" s="23">
        <v>1</v>
      </c>
      <c r="B13" s="14" t="s">
        <v>327</v>
      </c>
      <c r="C13" s="23">
        <v>0</v>
      </c>
      <c r="D13" s="23">
        <v>0</v>
      </c>
      <c r="E13" s="23">
        <v>0</v>
      </c>
      <c r="F13" s="145">
        <f>E13*D13</f>
        <v>0</v>
      </c>
      <c r="G13" s="23">
        <v>0</v>
      </c>
      <c r="H13" s="146">
        <f>I13*J13</f>
        <v>0</v>
      </c>
      <c r="I13" s="146">
        <v>0</v>
      </c>
      <c r="J13" s="146">
        <v>0</v>
      </c>
      <c r="K13" s="1"/>
      <c r="L13" s="1"/>
      <c r="M13" s="1"/>
      <c r="N13" s="1"/>
      <c r="O13" s="1"/>
      <c r="P13" s="1"/>
    </row>
    <row r="14" spans="1:16" ht="12.75" customHeight="1">
      <c r="A14" s="23"/>
      <c r="B14" s="14"/>
      <c r="C14" s="23"/>
      <c r="D14" s="23"/>
      <c r="E14" s="23"/>
      <c r="F14" s="145"/>
      <c r="G14" s="23"/>
      <c r="H14" s="146"/>
      <c r="I14" s="146"/>
      <c r="J14" s="146"/>
      <c r="K14" s="1"/>
      <c r="L14" s="1"/>
      <c r="M14" s="1"/>
      <c r="N14" s="1"/>
      <c r="O14" s="1"/>
      <c r="P14" s="1"/>
    </row>
    <row r="15" spans="1:16" ht="12.75" customHeight="1">
      <c r="A15" s="23">
        <v>2</v>
      </c>
      <c r="B15" s="14" t="s">
        <v>328</v>
      </c>
      <c r="C15" s="23">
        <v>0</v>
      </c>
      <c r="D15" s="23">
        <v>0</v>
      </c>
      <c r="E15" s="23">
        <v>0</v>
      </c>
      <c r="F15" s="145">
        <f>E15*D15</f>
        <v>0</v>
      </c>
      <c r="G15" s="23">
        <v>0</v>
      </c>
      <c r="H15" s="146">
        <f>I15*J15</f>
        <v>0</v>
      </c>
      <c r="I15" s="146">
        <v>0</v>
      </c>
      <c r="J15" s="146">
        <v>0</v>
      </c>
      <c r="K15" s="1"/>
      <c r="L15" s="1"/>
      <c r="M15" s="1"/>
      <c r="N15" s="1"/>
      <c r="O15" s="1"/>
      <c r="P15" s="1"/>
    </row>
    <row r="16" spans="1:16" ht="12.75" customHeight="1">
      <c r="A16" s="23"/>
      <c r="B16" s="14"/>
      <c r="C16" s="23"/>
      <c r="D16" s="23"/>
      <c r="E16" s="23"/>
      <c r="F16" s="43"/>
      <c r="G16" s="23"/>
      <c r="H16" s="146"/>
      <c r="I16" s="146"/>
      <c r="J16" s="146"/>
      <c r="K16" s="1"/>
      <c r="L16" s="1"/>
      <c r="M16" s="1"/>
      <c r="N16" s="1"/>
      <c r="O16" s="1"/>
      <c r="P16" s="1"/>
    </row>
    <row r="17" spans="1:16" ht="12.75" customHeight="1">
      <c r="A17" s="28" t="s">
        <v>16</v>
      </c>
      <c r="B17" s="51"/>
      <c r="C17" s="28">
        <f t="shared" ref="C17:J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1"/>
      <c r="L17" s="1"/>
      <c r="M17" s="1"/>
      <c r="N17" s="1"/>
      <c r="O17" s="1"/>
      <c r="P17" s="1"/>
    </row>
    <row r="18" spans="1:16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450" t="s">
        <v>395</v>
      </c>
      <c r="B19" s="343"/>
      <c r="C19" s="343"/>
      <c r="D19" s="343"/>
      <c r="E19" s="343"/>
      <c r="F19" s="343"/>
      <c r="G19" s="343"/>
      <c r="H19" s="343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9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335" t="s">
        <v>1040</v>
      </c>
      <c r="B21" s="2"/>
      <c r="C21" s="2"/>
      <c r="D21" s="2"/>
      <c r="E21" s="2"/>
      <c r="F21" s="2"/>
      <c r="G21" s="2"/>
      <c r="H21" s="1"/>
      <c r="I21" s="386" t="s">
        <v>23</v>
      </c>
      <c r="J21" s="343"/>
      <c r="K21" s="1"/>
      <c r="L21" s="1"/>
      <c r="M21" s="1"/>
      <c r="N21" s="1"/>
      <c r="O21" s="1"/>
      <c r="P21" s="1"/>
    </row>
    <row r="22" spans="1:16" ht="12.75" customHeight="1">
      <c r="A22" s="445" t="s">
        <v>213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1"/>
      <c r="L22" s="1"/>
      <c r="M22" s="1"/>
      <c r="N22" s="1"/>
      <c r="O22" s="1"/>
      <c r="P22" s="1"/>
    </row>
    <row r="23" spans="1:16" ht="12.75" customHeight="1">
      <c r="A23" s="445" t="s">
        <v>396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1"/>
      <c r="L23" s="1"/>
      <c r="M23" s="1"/>
      <c r="N23" s="1"/>
      <c r="O23" s="1"/>
      <c r="P23" s="1"/>
    </row>
    <row r="24" spans="1:16" ht="12.75" customHeight="1">
      <c r="A24" s="2"/>
      <c r="B24" s="2"/>
      <c r="C24" s="2"/>
      <c r="D24" s="1"/>
      <c r="E24" s="2"/>
      <c r="F24" s="1"/>
      <c r="G24" s="1"/>
      <c r="H24" s="388" t="s">
        <v>215</v>
      </c>
      <c r="I24" s="343"/>
      <c r="J24" s="343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49"/>
      <c r="B28" s="343"/>
      <c r="C28" s="343"/>
      <c r="D28" s="343"/>
      <c r="E28" s="343"/>
      <c r="F28" s="343"/>
      <c r="G28" s="343"/>
      <c r="H28" s="343"/>
      <c r="I28" s="343"/>
      <c r="J28" s="343"/>
      <c r="K28" s="1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449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7">
    <mergeCell ref="E1:I1"/>
    <mergeCell ref="A2:J2"/>
    <mergeCell ref="A3:J3"/>
    <mergeCell ref="A5:J5"/>
    <mergeCell ref="G9:J9"/>
    <mergeCell ref="H8:J8"/>
    <mergeCell ref="A8:B8"/>
    <mergeCell ref="H24:J24"/>
    <mergeCell ref="A28:J28"/>
    <mergeCell ref="A30:J30"/>
    <mergeCell ref="A9:A10"/>
    <mergeCell ref="B9:B10"/>
    <mergeCell ref="C9:F9"/>
    <mergeCell ref="A23:J23"/>
    <mergeCell ref="A22:J22"/>
    <mergeCell ref="I21:J21"/>
    <mergeCell ref="A19:H19"/>
  </mergeCells>
  <printOptions horizontalCentered="1"/>
  <pageMargins left="0.70866141732283472" right="0.70866141732283472" top="0.23622047244094491" bottom="0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00"/>
  <sheetViews>
    <sheetView topLeftCell="A58" workbookViewId="0">
      <selection activeCell="C95" sqref="C95"/>
    </sheetView>
  </sheetViews>
  <sheetFormatPr defaultColWidth="12.5703125" defaultRowHeight="15" customHeight="1"/>
  <cols>
    <col min="1" max="1" width="8.7109375" customWidth="1"/>
    <col min="2" max="2" width="11.7109375" customWidth="1"/>
    <col min="3" max="3" width="114.5703125" customWidth="1"/>
    <col min="4" max="7" width="8.5703125" customWidth="1"/>
  </cols>
  <sheetData>
    <row r="1" spans="1:7" ht="21.75" customHeight="1">
      <c r="A1" s="342" t="s">
        <v>28</v>
      </c>
      <c r="B1" s="343"/>
      <c r="C1" s="343"/>
      <c r="D1" s="343"/>
      <c r="E1" s="34"/>
      <c r="F1" s="34"/>
      <c r="G1" s="34"/>
    </row>
    <row r="2" spans="1:7" ht="12.75" customHeight="1">
      <c r="A2" s="28" t="s">
        <v>29</v>
      </c>
      <c r="B2" s="28" t="s">
        <v>30</v>
      </c>
      <c r="C2" s="28" t="s">
        <v>31</v>
      </c>
    </row>
    <row r="3" spans="1:7" ht="12.75" customHeight="1">
      <c r="A3" s="23">
        <v>1</v>
      </c>
      <c r="B3" s="35" t="s">
        <v>32</v>
      </c>
      <c r="C3" s="35" t="s">
        <v>33</v>
      </c>
    </row>
    <row r="4" spans="1:7" ht="12.75" customHeight="1">
      <c r="A4" s="23">
        <v>2</v>
      </c>
      <c r="B4" s="35" t="s">
        <v>34</v>
      </c>
      <c r="C4" s="35" t="s">
        <v>35</v>
      </c>
    </row>
    <row r="5" spans="1:7" ht="12.75" customHeight="1">
      <c r="A5" s="23">
        <v>3</v>
      </c>
      <c r="B5" s="35" t="s">
        <v>36</v>
      </c>
      <c r="C5" s="35" t="s">
        <v>37</v>
      </c>
    </row>
    <row r="6" spans="1:7" ht="12.75" customHeight="1">
      <c r="A6" s="23">
        <v>4</v>
      </c>
      <c r="B6" s="35" t="s">
        <v>38</v>
      </c>
      <c r="C6" s="35" t="s">
        <v>39</v>
      </c>
    </row>
    <row r="7" spans="1:7" ht="12.75" customHeight="1">
      <c r="A7" s="23">
        <v>5</v>
      </c>
      <c r="B7" s="35" t="s">
        <v>40</v>
      </c>
      <c r="C7" s="35" t="s">
        <v>41</v>
      </c>
    </row>
    <row r="8" spans="1:7" ht="12.75" customHeight="1">
      <c r="A8" s="23">
        <v>6</v>
      </c>
      <c r="B8" s="35" t="s">
        <v>42</v>
      </c>
      <c r="C8" s="35" t="s">
        <v>43</v>
      </c>
    </row>
    <row r="9" spans="1:7" ht="12.75" customHeight="1">
      <c r="A9" s="23">
        <v>7</v>
      </c>
      <c r="B9" s="35" t="s">
        <v>44</v>
      </c>
      <c r="C9" s="35" t="s">
        <v>45</v>
      </c>
    </row>
    <row r="10" spans="1:7" ht="12.75" customHeight="1">
      <c r="A10" s="23">
        <v>8</v>
      </c>
      <c r="B10" s="35" t="s">
        <v>46</v>
      </c>
      <c r="C10" s="35" t="s">
        <v>47</v>
      </c>
    </row>
    <row r="11" spans="1:7" ht="12.75" customHeight="1">
      <c r="A11" s="23">
        <v>9</v>
      </c>
      <c r="B11" s="35" t="s">
        <v>48</v>
      </c>
      <c r="C11" s="35" t="s">
        <v>49</v>
      </c>
    </row>
    <row r="12" spans="1:7" ht="12.75" customHeight="1">
      <c r="A12" s="23">
        <v>10</v>
      </c>
      <c r="B12" s="35" t="s">
        <v>50</v>
      </c>
      <c r="C12" s="35" t="s">
        <v>51</v>
      </c>
    </row>
    <row r="13" spans="1:7" ht="12.75" customHeight="1">
      <c r="A13" s="23">
        <v>11</v>
      </c>
      <c r="B13" s="35" t="s">
        <v>52</v>
      </c>
      <c r="C13" s="35" t="s">
        <v>53</v>
      </c>
    </row>
    <row r="14" spans="1:7" ht="12.75" customHeight="1">
      <c r="A14" s="23">
        <v>12</v>
      </c>
      <c r="B14" s="35" t="s">
        <v>54</v>
      </c>
      <c r="C14" s="35" t="s">
        <v>55</v>
      </c>
    </row>
    <row r="15" spans="1:7" ht="12.75" customHeight="1">
      <c r="A15" s="23">
        <v>13</v>
      </c>
      <c r="B15" s="35" t="s">
        <v>56</v>
      </c>
      <c r="C15" s="35" t="s">
        <v>57</v>
      </c>
    </row>
    <row r="16" spans="1:7" ht="12.75" customHeight="1">
      <c r="A16" s="23">
        <v>14</v>
      </c>
      <c r="B16" s="35" t="s">
        <v>58</v>
      </c>
      <c r="C16" s="35" t="s">
        <v>59</v>
      </c>
    </row>
    <row r="17" spans="1:3" ht="12.75" customHeight="1">
      <c r="A17" s="23">
        <v>15</v>
      </c>
      <c r="B17" s="35" t="s">
        <v>60</v>
      </c>
      <c r="C17" s="35" t="s">
        <v>61</v>
      </c>
    </row>
    <row r="18" spans="1:3" ht="12.75" customHeight="1">
      <c r="A18" s="23">
        <v>16</v>
      </c>
      <c r="B18" s="35" t="s">
        <v>62</v>
      </c>
      <c r="C18" s="35" t="s">
        <v>63</v>
      </c>
    </row>
    <row r="19" spans="1:3" ht="12.75" customHeight="1">
      <c r="A19" s="23">
        <v>17</v>
      </c>
      <c r="B19" s="35" t="s">
        <v>64</v>
      </c>
      <c r="C19" s="35" t="s">
        <v>65</v>
      </c>
    </row>
    <row r="20" spans="1:3" ht="12.75" customHeight="1">
      <c r="A20" s="23">
        <v>18</v>
      </c>
      <c r="B20" s="35" t="s">
        <v>66</v>
      </c>
      <c r="C20" s="35" t="s">
        <v>67</v>
      </c>
    </row>
    <row r="21" spans="1:3" ht="12.75" customHeight="1">
      <c r="A21" s="23">
        <v>19</v>
      </c>
      <c r="B21" s="35" t="s">
        <v>68</v>
      </c>
      <c r="C21" s="35" t="s">
        <v>69</v>
      </c>
    </row>
    <row r="22" spans="1:3" ht="12.75" customHeight="1">
      <c r="A22" s="23">
        <v>20</v>
      </c>
      <c r="B22" s="35" t="s">
        <v>70</v>
      </c>
      <c r="C22" s="35" t="s">
        <v>71</v>
      </c>
    </row>
    <row r="23" spans="1:3" ht="12.75" customHeight="1">
      <c r="A23" s="23">
        <v>21</v>
      </c>
      <c r="B23" s="35" t="s">
        <v>72</v>
      </c>
      <c r="C23" s="35" t="s">
        <v>73</v>
      </c>
    </row>
    <row r="24" spans="1:3" ht="12.75" customHeight="1">
      <c r="A24" s="23">
        <v>22</v>
      </c>
      <c r="B24" s="35" t="s">
        <v>74</v>
      </c>
      <c r="C24" s="35" t="s">
        <v>75</v>
      </c>
    </row>
    <row r="25" spans="1:3" ht="12.75" customHeight="1">
      <c r="A25" s="23">
        <v>23</v>
      </c>
      <c r="B25" s="35" t="s">
        <v>76</v>
      </c>
      <c r="C25" s="35" t="s">
        <v>77</v>
      </c>
    </row>
    <row r="26" spans="1:3" ht="12.75" customHeight="1">
      <c r="A26" s="23">
        <v>24</v>
      </c>
      <c r="B26" s="35" t="s">
        <v>78</v>
      </c>
      <c r="C26" s="35" t="s">
        <v>79</v>
      </c>
    </row>
    <row r="27" spans="1:3" ht="12.75" customHeight="1">
      <c r="A27" s="23">
        <v>25</v>
      </c>
      <c r="B27" s="35" t="s">
        <v>80</v>
      </c>
      <c r="C27" s="35" t="s">
        <v>81</v>
      </c>
    </row>
    <row r="28" spans="1:3" ht="12.75" customHeight="1">
      <c r="A28" s="23">
        <v>26</v>
      </c>
      <c r="B28" s="35" t="s">
        <v>82</v>
      </c>
      <c r="C28" s="35" t="s">
        <v>83</v>
      </c>
    </row>
    <row r="29" spans="1:3" ht="12.75" customHeight="1">
      <c r="A29" s="23">
        <v>27</v>
      </c>
      <c r="B29" s="35" t="s">
        <v>84</v>
      </c>
      <c r="C29" s="35" t="s">
        <v>85</v>
      </c>
    </row>
    <row r="30" spans="1:3" ht="12.75" customHeight="1">
      <c r="A30" s="23">
        <v>28</v>
      </c>
      <c r="B30" s="35" t="s">
        <v>86</v>
      </c>
      <c r="C30" s="35" t="s">
        <v>87</v>
      </c>
    </row>
    <row r="31" spans="1:3" ht="12.75" customHeight="1">
      <c r="A31" s="23">
        <v>29</v>
      </c>
      <c r="B31" s="35" t="s">
        <v>88</v>
      </c>
      <c r="C31" s="35" t="s">
        <v>89</v>
      </c>
    </row>
    <row r="32" spans="1:3" ht="12.75" customHeight="1">
      <c r="A32" s="23">
        <v>30</v>
      </c>
      <c r="B32" s="35" t="s">
        <v>90</v>
      </c>
      <c r="C32" s="35" t="s">
        <v>91</v>
      </c>
    </row>
    <row r="33" spans="1:3" ht="12.75" customHeight="1">
      <c r="A33" s="23">
        <v>31</v>
      </c>
      <c r="B33" s="35" t="s">
        <v>92</v>
      </c>
      <c r="C33" s="35" t="s">
        <v>93</v>
      </c>
    </row>
    <row r="34" spans="1:3" ht="12.75" customHeight="1">
      <c r="A34" s="23">
        <v>32</v>
      </c>
      <c r="B34" s="35" t="s">
        <v>94</v>
      </c>
      <c r="C34" s="35" t="s">
        <v>95</v>
      </c>
    </row>
    <row r="35" spans="1:3" ht="12.75" customHeight="1">
      <c r="A35" s="23">
        <v>33</v>
      </c>
      <c r="B35" s="35" t="s">
        <v>96</v>
      </c>
      <c r="C35" s="35" t="s">
        <v>97</v>
      </c>
    </row>
    <row r="36" spans="1:3" ht="12.75" customHeight="1">
      <c r="A36" s="23">
        <v>34</v>
      </c>
      <c r="B36" s="35" t="s">
        <v>98</v>
      </c>
      <c r="C36" s="35" t="s">
        <v>97</v>
      </c>
    </row>
    <row r="37" spans="1:3" ht="12.75" customHeight="1">
      <c r="A37" s="23">
        <v>35</v>
      </c>
      <c r="B37" s="35" t="s">
        <v>99</v>
      </c>
      <c r="C37" s="35" t="s">
        <v>100</v>
      </c>
    </row>
    <row r="38" spans="1:3" ht="12.75" customHeight="1">
      <c r="A38" s="23">
        <v>36</v>
      </c>
      <c r="B38" s="35" t="s">
        <v>101</v>
      </c>
      <c r="C38" s="35" t="s">
        <v>102</v>
      </c>
    </row>
    <row r="39" spans="1:3" ht="12.75" customHeight="1">
      <c r="A39" s="23">
        <v>37</v>
      </c>
      <c r="B39" s="35" t="s">
        <v>103</v>
      </c>
      <c r="C39" s="35" t="s">
        <v>104</v>
      </c>
    </row>
    <row r="40" spans="1:3" ht="12.75" customHeight="1">
      <c r="A40" s="23">
        <v>38</v>
      </c>
      <c r="B40" s="35" t="s">
        <v>105</v>
      </c>
      <c r="C40" s="35" t="s">
        <v>106</v>
      </c>
    </row>
    <row r="41" spans="1:3" ht="12.75" customHeight="1">
      <c r="A41" s="23">
        <v>39</v>
      </c>
      <c r="B41" s="35" t="s">
        <v>107</v>
      </c>
      <c r="C41" s="35" t="s">
        <v>108</v>
      </c>
    </row>
    <row r="42" spans="1:3" ht="12.75" customHeight="1">
      <c r="A42" s="23">
        <v>40</v>
      </c>
      <c r="B42" s="35" t="s">
        <v>109</v>
      </c>
      <c r="C42" s="35" t="s">
        <v>110</v>
      </c>
    </row>
    <row r="43" spans="1:3" ht="12.75" customHeight="1">
      <c r="A43" s="23">
        <v>41</v>
      </c>
      <c r="B43" s="35" t="s">
        <v>111</v>
      </c>
      <c r="C43" s="35" t="s">
        <v>112</v>
      </c>
    </row>
    <row r="44" spans="1:3" ht="12.75" customHeight="1">
      <c r="A44" s="23">
        <v>42</v>
      </c>
      <c r="B44" s="35" t="s">
        <v>113</v>
      </c>
      <c r="C44" s="35" t="s">
        <v>114</v>
      </c>
    </row>
    <row r="45" spans="1:3" ht="12.75" customHeight="1">
      <c r="A45" s="23">
        <v>43</v>
      </c>
      <c r="B45" s="35" t="s">
        <v>115</v>
      </c>
      <c r="C45" s="35" t="s">
        <v>116</v>
      </c>
    </row>
    <row r="46" spans="1:3" ht="12.75" customHeight="1">
      <c r="A46" s="23">
        <v>44</v>
      </c>
      <c r="B46" s="35" t="s">
        <v>117</v>
      </c>
      <c r="C46" s="35" t="s">
        <v>118</v>
      </c>
    </row>
    <row r="47" spans="1:3" ht="12.75" customHeight="1">
      <c r="A47" s="23">
        <v>45</v>
      </c>
      <c r="B47" s="35" t="s">
        <v>119</v>
      </c>
      <c r="C47" s="35" t="s">
        <v>120</v>
      </c>
    </row>
    <row r="48" spans="1:3" ht="12.75" customHeight="1">
      <c r="A48" s="23">
        <v>46</v>
      </c>
      <c r="B48" s="35" t="s">
        <v>121</v>
      </c>
      <c r="C48" s="35" t="s">
        <v>122</v>
      </c>
    </row>
    <row r="49" spans="1:3" ht="12.75" customHeight="1">
      <c r="A49" s="23">
        <v>47</v>
      </c>
      <c r="B49" s="35" t="s">
        <v>123</v>
      </c>
      <c r="C49" s="35" t="s">
        <v>124</v>
      </c>
    </row>
    <row r="50" spans="1:3" ht="12.75" customHeight="1">
      <c r="A50" s="23">
        <v>48</v>
      </c>
      <c r="B50" s="35" t="s">
        <v>125</v>
      </c>
      <c r="C50" s="35" t="s">
        <v>126</v>
      </c>
    </row>
    <row r="51" spans="1:3" ht="12.75" customHeight="1">
      <c r="A51" s="23">
        <v>49</v>
      </c>
      <c r="B51" s="35" t="s">
        <v>127</v>
      </c>
      <c r="C51" s="35" t="s">
        <v>128</v>
      </c>
    </row>
    <row r="52" spans="1:3" ht="12.75" customHeight="1">
      <c r="A52" s="23">
        <v>50</v>
      </c>
      <c r="B52" s="35" t="s">
        <v>129</v>
      </c>
      <c r="C52" s="35" t="s">
        <v>130</v>
      </c>
    </row>
    <row r="53" spans="1:3" ht="12.75" customHeight="1">
      <c r="A53" s="23">
        <v>51</v>
      </c>
      <c r="B53" s="35" t="s">
        <v>131</v>
      </c>
      <c r="C53" s="35" t="s">
        <v>132</v>
      </c>
    </row>
    <row r="54" spans="1:3" ht="12.75" customHeight="1">
      <c r="A54" s="23">
        <v>52</v>
      </c>
      <c r="B54" s="35" t="s">
        <v>133</v>
      </c>
      <c r="C54" s="35" t="s">
        <v>134</v>
      </c>
    </row>
    <row r="55" spans="1:3" ht="12.75" customHeight="1">
      <c r="A55" s="23">
        <v>53</v>
      </c>
      <c r="B55" s="35" t="s">
        <v>135</v>
      </c>
      <c r="C55" s="35" t="s">
        <v>136</v>
      </c>
    </row>
    <row r="56" spans="1:3" ht="12.75" customHeight="1">
      <c r="A56" s="23">
        <v>54</v>
      </c>
      <c r="B56" s="35" t="s">
        <v>137</v>
      </c>
      <c r="C56" s="35" t="s">
        <v>138</v>
      </c>
    </row>
    <row r="57" spans="1:3" ht="12.75" customHeight="1">
      <c r="A57" s="23">
        <v>55</v>
      </c>
      <c r="B57" s="35" t="s">
        <v>139</v>
      </c>
      <c r="C57" s="35" t="s">
        <v>140</v>
      </c>
    </row>
    <row r="58" spans="1:3" ht="12.75" customHeight="1">
      <c r="A58" s="23">
        <v>56</v>
      </c>
      <c r="B58" s="35" t="s">
        <v>141</v>
      </c>
      <c r="C58" s="35" t="s">
        <v>142</v>
      </c>
    </row>
    <row r="59" spans="1:3" ht="12.75" customHeight="1">
      <c r="A59" s="23">
        <v>57</v>
      </c>
      <c r="B59" s="35" t="s">
        <v>143</v>
      </c>
      <c r="C59" s="35" t="s">
        <v>144</v>
      </c>
    </row>
    <row r="60" spans="1:3" ht="12.75" customHeight="1">
      <c r="A60" s="23">
        <v>58</v>
      </c>
      <c r="B60" s="35" t="s">
        <v>145</v>
      </c>
      <c r="C60" s="35" t="s">
        <v>146</v>
      </c>
    </row>
    <row r="61" spans="1:3" ht="12.75" customHeight="1">
      <c r="A61" s="23">
        <v>59</v>
      </c>
      <c r="B61" s="35" t="s">
        <v>147</v>
      </c>
      <c r="C61" s="35" t="s">
        <v>148</v>
      </c>
    </row>
    <row r="62" spans="1:3" ht="12.75" customHeight="1">
      <c r="A62" s="23">
        <v>60</v>
      </c>
      <c r="B62" s="35" t="s">
        <v>149</v>
      </c>
      <c r="C62" s="35" t="s">
        <v>150</v>
      </c>
    </row>
    <row r="63" spans="1:3" ht="12.75" customHeight="1">
      <c r="A63" s="23">
        <v>61</v>
      </c>
      <c r="B63" s="35" t="s">
        <v>151</v>
      </c>
      <c r="C63" s="35" t="s">
        <v>152</v>
      </c>
    </row>
    <row r="64" spans="1:3" ht="12.75" customHeight="1">
      <c r="A64" s="23">
        <v>62</v>
      </c>
      <c r="B64" s="35" t="s">
        <v>153</v>
      </c>
      <c r="C64" s="35" t="s">
        <v>154</v>
      </c>
    </row>
    <row r="65" spans="1:3" ht="12.75" customHeight="1">
      <c r="A65" s="23">
        <v>63</v>
      </c>
      <c r="B65" s="36" t="s">
        <v>155</v>
      </c>
      <c r="C65" s="35" t="s">
        <v>156</v>
      </c>
    </row>
    <row r="66" spans="1:3" ht="12.75" customHeight="1">
      <c r="A66" s="23">
        <v>64</v>
      </c>
      <c r="B66" s="35" t="s">
        <v>157</v>
      </c>
      <c r="C66" s="35" t="s">
        <v>158</v>
      </c>
    </row>
    <row r="67" spans="1:3" ht="12.75" customHeight="1">
      <c r="A67" s="23">
        <v>65</v>
      </c>
      <c r="B67" s="35" t="s">
        <v>159</v>
      </c>
      <c r="C67" s="35" t="s">
        <v>160</v>
      </c>
    </row>
    <row r="68" spans="1:3" ht="12.75" customHeight="1">
      <c r="A68" s="23">
        <v>66</v>
      </c>
      <c r="B68" s="35" t="s">
        <v>161</v>
      </c>
      <c r="C68" s="35" t="s">
        <v>162</v>
      </c>
    </row>
    <row r="69" spans="1:3" ht="12.75" customHeight="1">
      <c r="A69" s="23">
        <v>67</v>
      </c>
      <c r="B69" s="35" t="s">
        <v>163</v>
      </c>
      <c r="C69" s="35" t="s">
        <v>63</v>
      </c>
    </row>
    <row r="70" spans="1:3" ht="12.75" customHeight="1"/>
    <row r="71" spans="1:3" ht="12.75" customHeight="1"/>
    <row r="72" spans="1:3" ht="12.75" customHeight="1"/>
    <row r="73" spans="1:3" ht="12.75" customHeight="1"/>
    <row r="74" spans="1:3" ht="12.75" customHeight="1"/>
    <row r="75" spans="1:3" ht="12.75" customHeight="1"/>
    <row r="76" spans="1:3" ht="12.75" customHeight="1"/>
    <row r="77" spans="1:3" ht="12.75" customHeight="1"/>
    <row r="78" spans="1:3" ht="12.75" customHeight="1"/>
    <row r="79" spans="1:3" ht="12.75" customHeight="1"/>
    <row r="80" spans="1: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D1"/>
  </mergeCells>
  <hyperlinks>
    <hyperlink ref="B42" location="AT-15!A1" display="AT - 15"/>
    <hyperlink ref="C42" location="AT-15!A1" display="Contribution by community in form of  Tithi Bhojan or any other similar practice"/>
    <hyperlink ref="B46" location="AT_19_Impl_Agency!A1" display="AT - 19"/>
    <hyperlink ref="C46" location="AT_19_Impl_Agency!A1" display="Responsibility of Implementation"/>
  </hyperlinks>
  <printOptions horizontalCentered="1"/>
  <pageMargins left="0.70866141732283472" right="0.70866141732283472" top="0.23622047244094491" bottom="0" header="0" footer="0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99"/>
  <sheetViews>
    <sheetView workbookViewId="0">
      <selection activeCell="A14" sqref="A14:XFD14"/>
    </sheetView>
  </sheetViews>
  <sheetFormatPr defaultColWidth="12.5703125" defaultRowHeight="15" customHeight="1"/>
  <cols>
    <col min="1" max="1" width="6.7109375" customWidth="1"/>
    <col min="2" max="2" width="11.5703125" customWidth="1"/>
    <col min="3" max="3" width="12" customWidth="1"/>
    <col min="4" max="4" width="10.7109375" customWidth="1"/>
    <col min="5" max="5" width="10.140625" customWidth="1"/>
    <col min="6" max="6" width="13" customWidth="1"/>
    <col min="7" max="7" width="15.140625" customWidth="1"/>
    <col min="8" max="8" width="12.42578125" customWidth="1"/>
    <col min="9" max="9" width="12.140625" customWidth="1"/>
    <col min="10" max="10" width="11.7109375" customWidth="1"/>
    <col min="11" max="11" width="12" customWidth="1"/>
    <col min="12" max="12" width="14.140625" customWidth="1"/>
    <col min="13" max="18" width="9.140625" customWidth="1"/>
  </cols>
  <sheetData>
    <row r="1" spans="1:18" ht="12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452" t="s">
        <v>412</v>
      </c>
      <c r="M1" s="343"/>
      <c r="N1" s="4"/>
      <c r="O1" s="4"/>
      <c r="P1" s="1"/>
      <c r="Q1" s="1"/>
      <c r="R1" s="1"/>
    </row>
    <row r="2" spans="1:18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6"/>
      <c r="N2" s="6"/>
      <c r="O2" s="6"/>
      <c r="P2" s="1"/>
      <c r="Q2" s="1"/>
      <c r="R2" s="1"/>
    </row>
    <row r="3" spans="1:18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8"/>
      <c r="N3" s="8"/>
      <c r="O3" s="8"/>
      <c r="P3" s="1"/>
      <c r="Q3" s="1"/>
      <c r="R3" s="1"/>
    </row>
    <row r="4" spans="1:18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 customHeight="1">
      <c r="A5" s="443" t="s">
        <v>413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  <c r="Q5" s="1"/>
      <c r="R5" s="1"/>
    </row>
    <row r="6" spans="1:18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"/>
      <c r="N6" s="1"/>
      <c r="O6" s="1"/>
      <c r="P6" s="1"/>
      <c r="Q6" s="1"/>
      <c r="R6" s="1"/>
    </row>
    <row r="7" spans="1:18" ht="12.75" customHeight="1">
      <c r="A7" s="431" t="s">
        <v>414</v>
      </c>
      <c r="B7" s="343"/>
      <c r="C7" s="1"/>
      <c r="D7" s="1"/>
      <c r="E7" s="1"/>
      <c r="F7" s="453" t="s">
        <v>415</v>
      </c>
      <c r="G7" s="343"/>
      <c r="H7" s="343"/>
      <c r="I7" s="343"/>
      <c r="J7" s="343"/>
      <c r="K7" s="343"/>
      <c r="L7" s="343"/>
      <c r="M7" s="1"/>
      <c r="N7" s="1"/>
      <c r="O7" s="1"/>
      <c r="P7" s="1"/>
      <c r="Q7" s="1"/>
      <c r="R7" s="1"/>
    </row>
    <row r="8" spans="1:18" ht="12.75" customHeight="1">
      <c r="A8" s="2"/>
      <c r="B8" s="1"/>
      <c r="C8" s="1"/>
      <c r="D8" s="1"/>
      <c r="E8" s="1"/>
      <c r="F8" s="13"/>
      <c r="G8" s="115"/>
      <c r="H8" s="115"/>
      <c r="I8" s="430" t="s">
        <v>283</v>
      </c>
      <c r="J8" s="397"/>
      <c r="K8" s="397"/>
      <c r="L8" s="397"/>
      <c r="M8" s="1"/>
      <c r="N8" s="1"/>
      <c r="O8" s="1"/>
      <c r="P8" s="1"/>
      <c r="Q8" s="1"/>
      <c r="R8" s="1"/>
    </row>
    <row r="9" spans="1:18" ht="12.75" customHeight="1">
      <c r="A9" s="436" t="s">
        <v>7</v>
      </c>
      <c r="B9" s="436" t="s">
        <v>8</v>
      </c>
      <c r="C9" s="451" t="s">
        <v>416</v>
      </c>
      <c r="D9" s="400"/>
      <c r="E9" s="400"/>
      <c r="F9" s="400"/>
      <c r="G9" s="400"/>
      <c r="H9" s="451" t="s">
        <v>417</v>
      </c>
      <c r="I9" s="400"/>
      <c r="J9" s="400"/>
      <c r="K9" s="400"/>
      <c r="L9" s="400"/>
      <c r="M9" s="2"/>
      <c r="N9" s="2"/>
      <c r="O9" s="2"/>
      <c r="P9" s="2"/>
      <c r="Q9" s="51"/>
      <c r="R9" s="2"/>
    </row>
    <row r="10" spans="1:18" ht="77.25" customHeight="1">
      <c r="A10" s="390"/>
      <c r="B10" s="390"/>
      <c r="C10" s="19" t="s">
        <v>418</v>
      </c>
      <c r="D10" s="19" t="s">
        <v>419</v>
      </c>
      <c r="E10" s="19" t="s">
        <v>420</v>
      </c>
      <c r="F10" s="19" t="s">
        <v>421</v>
      </c>
      <c r="G10" s="19" t="s">
        <v>422</v>
      </c>
      <c r="H10" s="19" t="s">
        <v>418</v>
      </c>
      <c r="I10" s="19" t="s">
        <v>419</v>
      </c>
      <c r="J10" s="19" t="s">
        <v>420</v>
      </c>
      <c r="K10" s="19" t="s">
        <v>421</v>
      </c>
      <c r="L10" s="19" t="s">
        <v>423</v>
      </c>
      <c r="M10" s="2"/>
      <c r="N10" s="2"/>
      <c r="O10" s="2"/>
      <c r="P10" s="2"/>
      <c r="Q10" s="2"/>
      <c r="R10" s="2"/>
    </row>
    <row r="11" spans="1:18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"/>
      <c r="N11" s="2"/>
      <c r="O11" s="2"/>
      <c r="P11" s="2"/>
      <c r="Q11" s="2"/>
      <c r="R11" s="2"/>
    </row>
    <row r="12" spans="1:18" ht="12.75" customHeight="1">
      <c r="A12" s="19"/>
      <c r="B12" s="19"/>
      <c r="C12" s="23"/>
      <c r="D12" s="23"/>
      <c r="E12" s="23"/>
      <c r="F12" s="23"/>
      <c r="G12" s="43"/>
      <c r="H12" s="147"/>
      <c r="I12" s="147"/>
      <c r="J12" s="147"/>
      <c r="K12" s="23"/>
      <c r="L12" s="23"/>
      <c r="M12" s="1"/>
      <c r="N12" s="1"/>
      <c r="O12" s="1"/>
      <c r="P12" s="1"/>
      <c r="Q12" s="1"/>
      <c r="R12" s="1"/>
    </row>
    <row r="13" spans="1:18" ht="12.75" customHeight="1">
      <c r="A13" s="23">
        <v>1</v>
      </c>
      <c r="B13" s="14" t="s">
        <v>327</v>
      </c>
      <c r="C13" s="23">
        <v>0</v>
      </c>
      <c r="D13" s="23">
        <v>0</v>
      </c>
      <c r="E13" s="23">
        <v>0</v>
      </c>
      <c r="F13" s="23">
        <v>0</v>
      </c>
      <c r="G13" s="43">
        <f>SUM(D13:F13)</f>
        <v>0</v>
      </c>
      <c r="H13" s="23">
        <v>1071.3900000000001</v>
      </c>
      <c r="I13" s="23">
        <v>3.46</v>
      </c>
      <c r="J13" s="23">
        <v>834.06</v>
      </c>
      <c r="K13" s="23">
        <v>761.08</v>
      </c>
      <c r="L13" s="23">
        <f>I13+J13-K13</f>
        <v>76.439999999999941</v>
      </c>
      <c r="M13" s="1"/>
      <c r="N13" s="92"/>
      <c r="O13" s="1"/>
      <c r="P13" s="1"/>
      <c r="Q13" s="1"/>
      <c r="R13" s="1"/>
    </row>
    <row r="14" spans="1:18" ht="12.75" customHeight="1">
      <c r="A14" s="23">
        <v>2</v>
      </c>
      <c r="B14" s="14" t="s">
        <v>328</v>
      </c>
      <c r="C14" s="23">
        <v>0</v>
      </c>
      <c r="D14" s="23">
        <v>0</v>
      </c>
      <c r="E14" s="23">
        <v>0</v>
      </c>
      <c r="F14" s="23">
        <v>0</v>
      </c>
      <c r="G14" s="43">
        <f>SUM(D14:F14)</f>
        <v>0</v>
      </c>
      <c r="H14" s="23">
        <v>842.61</v>
      </c>
      <c r="I14" s="23">
        <v>2.73</v>
      </c>
      <c r="J14" s="23">
        <v>559.20000000000005</v>
      </c>
      <c r="K14" s="23">
        <v>536.79999999999995</v>
      </c>
      <c r="L14" s="23">
        <f>I14+J14-K14</f>
        <v>25.130000000000109</v>
      </c>
      <c r="M14" s="1"/>
      <c r="N14" s="92"/>
      <c r="O14" s="1"/>
      <c r="P14" s="1"/>
      <c r="Q14" s="1"/>
      <c r="R14" s="1"/>
    </row>
    <row r="15" spans="1:18" ht="12.75" customHeight="1">
      <c r="A15" s="23"/>
      <c r="B15" s="14"/>
      <c r="C15" s="23"/>
      <c r="D15" s="23"/>
      <c r="E15" s="23"/>
      <c r="F15" s="23"/>
      <c r="G15" s="43"/>
      <c r="H15" s="23"/>
      <c r="I15" s="23"/>
      <c r="J15" s="23"/>
      <c r="K15" s="23"/>
      <c r="L15" s="23"/>
      <c r="M15" s="1"/>
      <c r="N15" s="1"/>
      <c r="O15" s="1"/>
      <c r="P15" s="1"/>
      <c r="Q15" s="1"/>
      <c r="R15" s="1"/>
    </row>
    <row r="16" spans="1:18" ht="12.75" customHeight="1">
      <c r="A16" s="28" t="s">
        <v>16</v>
      </c>
      <c r="B16" s="14"/>
      <c r="C16" s="23">
        <v>0</v>
      </c>
      <c r="D16" s="23">
        <f t="shared" ref="D16:L16" si="0">SUM(D13+D14)</f>
        <v>0</v>
      </c>
      <c r="E16" s="23">
        <f t="shared" si="0"/>
        <v>0</v>
      </c>
      <c r="F16" s="23">
        <f t="shared" si="0"/>
        <v>0</v>
      </c>
      <c r="G16" s="43">
        <f t="shared" si="0"/>
        <v>0</v>
      </c>
      <c r="H16" s="23">
        <f t="shared" si="0"/>
        <v>1914</v>
      </c>
      <c r="I16" s="23">
        <f t="shared" si="0"/>
        <v>6.1899999999999995</v>
      </c>
      <c r="J16" s="23">
        <f t="shared" si="0"/>
        <v>1393.26</v>
      </c>
      <c r="K16" s="23">
        <f t="shared" si="0"/>
        <v>1297.8800000000001</v>
      </c>
      <c r="L16" s="23">
        <f t="shared" si="0"/>
        <v>101.57000000000005</v>
      </c>
      <c r="M16" s="1"/>
      <c r="N16" s="1"/>
      <c r="O16" s="1"/>
      <c r="P16" s="1"/>
      <c r="Q16" s="1"/>
      <c r="R16" s="1"/>
    </row>
    <row r="17" spans="1:18" ht="12.75" customHeight="1">
      <c r="A17" s="9" t="s">
        <v>424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9"/>
      <c r="B20" s="1"/>
      <c r="C20" s="1"/>
      <c r="D20" s="1"/>
      <c r="E20" s="1"/>
      <c r="F20" s="1"/>
      <c r="G20" s="1"/>
      <c r="H20" s="1">
        <f>H16+'T6A_FG_Upy_Utlsn '!H16</f>
        <v>3828</v>
      </c>
      <c r="I20" s="1">
        <f>I16+'T6A_FG_Upy_Utlsn '!I16</f>
        <v>108.91</v>
      </c>
      <c r="J20" s="338">
        <f>J16+'T6A_FG_Upy_Utlsn '!J16</f>
        <v>2763.99</v>
      </c>
      <c r="K20" s="338">
        <f>K16+'T6A_FG_Upy_Utlsn '!K16</f>
        <v>2539.96</v>
      </c>
      <c r="L20" s="1"/>
      <c r="M20" s="1"/>
      <c r="N20" s="1"/>
      <c r="O20" s="1"/>
      <c r="P20" s="1"/>
      <c r="Q20" s="1"/>
      <c r="R20" s="1"/>
    </row>
    <row r="21" spans="1:18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</row>
    <row r="22" spans="1:18" ht="18" customHeight="1">
      <c r="A22" s="445" t="s">
        <v>23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1"/>
      <c r="N22" s="1"/>
      <c r="O22" s="1"/>
      <c r="P22" s="1"/>
      <c r="Q22" s="1"/>
      <c r="R22" s="1"/>
    </row>
    <row r="23" spans="1:18" ht="12.75" customHeight="1">
      <c r="A23" s="445" t="s">
        <v>213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"/>
      <c r="N23" s="1"/>
      <c r="O23" s="1"/>
      <c r="P23" s="1"/>
      <c r="Q23" s="1"/>
      <c r="R23" s="1"/>
    </row>
    <row r="24" spans="1:18" ht="12.75" customHeight="1">
      <c r="A24" s="445" t="s">
        <v>396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1"/>
      <c r="N24" s="1"/>
      <c r="O24" s="1"/>
      <c r="P24" s="1"/>
      <c r="Q24" s="1"/>
      <c r="R24" s="1"/>
    </row>
    <row r="25" spans="1:18" ht="12.75" customHeight="1">
      <c r="A25" s="335" t="s">
        <v>1040</v>
      </c>
      <c r="B25" s="2"/>
      <c r="C25" s="2"/>
      <c r="D25" s="2"/>
      <c r="E25" s="2"/>
      <c r="F25" s="2"/>
      <c r="G25" s="1"/>
      <c r="H25" s="1"/>
      <c r="I25" s="1"/>
      <c r="J25" s="388" t="s">
        <v>215</v>
      </c>
      <c r="K25" s="343"/>
      <c r="L25" s="343"/>
      <c r="M25" s="1"/>
      <c r="N25" s="1"/>
      <c r="O25" s="1"/>
      <c r="P25" s="1"/>
      <c r="Q25" s="1"/>
      <c r="R25" s="1"/>
    </row>
    <row r="26" spans="1:18" ht="12.7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435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1"/>
      <c r="N27" s="1"/>
      <c r="O27" s="1"/>
      <c r="P27" s="1"/>
      <c r="Q27" s="1"/>
      <c r="R27" s="1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B29" s="1"/>
      <c r="C29" s="1"/>
      <c r="D29" s="1"/>
      <c r="E29" s="1"/>
      <c r="F29" s="1"/>
      <c r="G29" s="1"/>
      <c r="H29" s="12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/>
      <c r="B30" s="1"/>
      <c r="C30" s="1"/>
      <c r="D30" s="1"/>
      <c r="E30" s="1"/>
      <c r="F30" s="1"/>
      <c r="G30" s="1"/>
      <c r="H30" s="124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A31" s="1"/>
      <c r="B31" s="1"/>
      <c r="C31" s="1"/>
      <c r="D31" s="1"/>
      <c r="E31" s="1"/>
      <c r="F31" s="1"/>
      <c r="G31" s="1"/>
      <c r="H31" s="124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</sheetData>
  <mergeCells count="16">
    <mergeCell ref="I8:L8"/>
    <mergeCell ref="L1:M1"/>
    <mergeCell ref="A3:L3"/>
    <mergeCell ref="A2:L2"/>
    <mergeCell ref="A7:B7"/>
    <mergeCell ref="F7:L7"/>
    <mergeCell ref="A5:L5"/>
    <mergeCell ref="A22:L22"/>
    <mergeCell ref="A23:L23"/>
    <mergeCell ref="A9:A10"/>
    <mergeCell ref="B9:B10"/>
    <mergeCell ref="A27:L27"/>
    <mergeCell ref="J25:L25"/>
    <mergeCell ref="A24:L24"/>
    <mergeCell ref="C9:G9"/>
    <mergeCell ref="H9:L9"/>
  </mergeCells>
  <printOptions horizontalCentered="1"/>
  <pageMargins left="0.70866141732283472" right="0.70866141732283472" top="0.23622047244094491" bottom="0" header="0" footer="0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9"/>
  <sheetViews>
    <sheetView workbookViewId="0">
      <selection activeCell="R13" sqref="R13:R14"/>
    </sheetView>
  </sheetViews>
  <sheetFormatPr defaultColWidth="12.5703125" defaultRowHeight="15" customHeight="1"/>
  <cols>
    <col min="1" max="1" width="5.85546875" customWidth="1"/>
    <col min="2" max="2" width="11.42578125" customWidth="1"/>
    <col min="3" max="3" width="10.42578125" customWidth="1"/>
    <col min="4" max="4" width="10.5703125" customWidth="1"/>
    <col min="5" max="5" width="8.7109375" customWidth="1"/>
    <col min="6" max="6" width="10.7109375" customWidth="1"/>
    <col min="7" max="7" width="15.85546875" customWidth="1"/>
    <col min="8" max="8" width="12.42578125" customWidth="1"/>
    <col min="9" max="9" width="12.140625" customWidth="1"/>
    <col min="10" max="10" width="9" customWidth="1"/>
    <col min="11" max="11" width="12" customWidth="1"/>
    <col min="12" max="12" width="13.7109375" customWidth="1"/>
    <col min="13" max="13" width="9.140625" hidden="1" customWidth="1"/>
    <col min="14" max="19" width="9.140625" customWidth="1"/>
  </cols>
  <sheetData>
    <row r="1" spans="1:19" ht="12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452" t="s">
        <v>425</v>
      </c>
      <c r="M1" s="343"/>
      <c r="N1" s="343"/>
      <c r="O1" s="4"/>
      <c r="P1" s="4"/>
      <c r="Q1" s="1"/>
      <c r="R1" s="1"/>
      <c r="S1" s="1"/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6"/>
      <c r="N2" s="6"/>
      <c r="O2" s="6"/>
      <c r="P2" s="6"/>
      <c r="Q2" s="1"/>
      <c r="R2" s="1"/>
      <c r="S2" s="1"/>
    </row>
    <row r="3" spans="1:19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8"/>
      <c r="N3" s="8"/>
      <c r="O3" s="8"/>
      <c r="P3" s="8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443" t="s">
        <v>426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  <c r="Q5" s="1"/>
      <c r="R5" s="1"/>
      <c r="S5" s="1"/>
    </row>
    <row r="6" spans="1:19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</row>
    <row r="7" spans="1:19" ht="12.75" customHeight="1">
      <c r="A7" s="431" t="s">
        <v>427</v>
      </c>
      <c r="B7" s="343"/>
      <c r="C7" s="1"/>
      <c r="D7" s="1"/>
      <c r="E7" s="1"/>
      <c r="F7" s="453" t="s">
        <v>415</v>
      </c>
      <c r="G7" s="343"/>
      <c r="H7" s="343"/>
      <c r="I7" s="343"/>
      <c r="J7" s="343"/>
      <c r="K7" s="343"/>
      <c r="L7" s="343"/>
      <c r="M7" s="1"/>
      <c r="N7" s="1"/>
      <c r="O7" s="1"/>
      <c r="P7" s="1"/>
      <c r="Q7" s="1"/>
      <c r="R7" s="1"/>
      <c r="S7" s="1"/>
    </row>
    <row r="8" spans="1:19" ht="12.75" customHeight="1">
      <c r="A8" s="2"/>
      <c r="B8" s="1"/>
      <c r="C8" s="1"/>
      <c r="D8" s="1"/>
      <c r="E8" s="1"/>
      <c r="F8" s="13"/>
      <c r="G8" s="115"/>
      <c r="H8" s="115"/>
      <c r="I8" s="430" t="s">
        <v>283</v>
      </c>
      <c r="J8" s="397"/>
      <c r="K8" s="397"/>
      <c r="L8" s="397"/>
      <c r="M8" s="1"/>
      <c r="N8" s="1"/>
      <c r="O8" s="1"/>
      <c r="P8" s="1"/>
      <c r="Q8" s="1"/>
      <c r="R8" s="1"/>
      <c r="S8" s="1"/>
    </row>
    <row r="9" spans="1:19" ht="12.75" customHeight="1">
      <c r="A9" s="436" t="s">
        <v>7</v>
      </c>
      <c r="B9" s="436" t="s">
        <v>8</v>
      </c>
      <c r="C9" s="451" t="s">
        <v>416</v>
      </c>
      <c r="D9" s="400"/>
      <c r="E9" s="400"/>
      <c r="F9" s="400"/>
      <c r="G9" s="400"/>
      <c r="H9" s="451" t="s">
        <v>417</v>
      </c>
      <c r="I9" s="400"/>
      <c r="J9" s="400"/>
      <c r="K9" s="400"/>
      <c r="L9" s="400"/>
      <c r="M9" s="2"/>
      <c r="N9" s="2"/>
      <c r="O9" s="2"/>
      <c r="P9" s="2"/>
      <c r="Q9" s="2"/>
      <c r="R9" s="51"/>
      <c r="S9" s="2"/>
    </row>
    <row r="10" spans="1:19" ht="77.25" customHeight="1">
      <c r="A10" s="390"/>
      <c r="B10" s="390"/>
      <c r="C10" s="19" t="s">
        <v>418</v>
      </c>
      <c r="D10" s="19" t="s">
        <v>419</v>
      </c>
      <c r="E10" s="19" t="s">
        <v>420</v>
      </c>
      <c r="F10" s="19" t="s">
        <v>421</v>
      </c>
      <c r="G10" s="19" t="s">
        <v>428</v>
      </c>
      <c r="H10" s="19" t="s">
        <v>418</v>
      </c>
      <c r="I10" s="19" t="s">
        <v>419</v>
      </c>
      <c r="J10" s="19" t="s">
        <v>420</v>
      </c>
      <c r="K10" s="19" t="s">
        <v>421</v>
      </c>
      <c r="L10" s="19" t="s">
        <v>429</v>
      </c>
      <c r="M10" s="2"/>
      <c r="N10" s="2"/>
      <c r="O10" s="2"/>
      <c r="P10" s="2"/>
      <c r="Q10" s="2"/>
      <c r="R10" s="2"/>
      <c r="S10" s="2"/>
    </row>
    <row r="11" spans="1:19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"/>
      <c r="N11" s="2"/>
      <c r="O11" s="2"/>
      <c r="P11" s="2"/>
      <c r="Q11" s="2"/>
      <c r="R11" s="2"/>
      <c r="S11" s="2"/>
    </row>
    <row r="12" spans="1:19" ht="12.75" customHeight="1">
      <c r="A12" s="19"/>
      <c r="B12" s="19"/>
      <c r="C12" s="23"/>
      <c r="D12" s="23"/>
      <c r="E12" s="147"/>
      <c r="F12" s="147"/>
      <c r="G12" s="149"/>
      <c r="H12" s="147"/>
      <c r="I12" s="147"/>
      <c r="J12" s="147"/>
      <c r="K12" s="147"/>
      <c r="L12" s="147"/>
      <c r="M12" s="1"/>
      <c r="N12" s="1"/>
      <c r="O12" s="1"/>
      <c r="P12" s="1"/>
      <c r="Q12" s="1"/>
      <c r="R12" s="1"/>
      <c r="S12" s="1"/>
    </row>
    <row r="13" spans="1:19" ht="12.75" customHeight="1">
      <c r="A13" s="23">
        <v>1</v>
      </c>
      <c r="B13" s="14" t="s">
        <v>327</v>
      </c>
      <c r="C13" s="23">
        <v>0</v>
      </c>
      <c r="D13" s="23">
        <v>0</v>
      </c>
      <c r="E13" s="23">
        <v>0</v>
      </c>
      <c r="F13" s="23">
        <v>0</v>
      </c>
      <c r="G13" s="23">
        <f>SUM(D13:F13)</f>
        <v>0</v>
      </c>
      <c r="H13" s="23">
        <v>1078.73</v>
      </c>
      <c r="I13" s="23">
        <v>57.89</v>
      </c>
      <c r="J13" s="23">
        <v>854.5</v>
      </c>
      <c r="K13" s="23">
        <v>735.69</v>
      </c>
      <c r="L13" s="23">
        <f>I13+J13-K13</f>
        <v>176.69999999999993</v>
      </c>
      <c r="M13" s="1"/>
      <c r="N13" s="1"/>
      <c r="O13" s="92">
        <f>H13+T6_FG_py_Utlsn!H13</f>
        <v>2150.12</v>
      </c>
      <c r="P13" s="92">
        <f>I13+T6_FG_py_Utlsn!I13</f>
        <v>61.35</v>
      </c>
      <c r="Q13" s="92">
        <f>J13+T6_FG_py_Utlsn!J13</f>
        <v>1688.56</v>
      </c>
      <c r="R13" s="92">
        <f>K13+T6_FG_py_Utlsn!K13</f>
        <v>1496.77</v>
      </c>
      <c r="S13" s="1"/>
    </row>
    <row r="14" spans="1:19" ht="12.75" customHeight="1">
      <c r="A14" s="23">
        <v>2</v>
      </c>
      <c r="B14" s="14" t="s">
        <v>328</v>
      </c>
      <c r="C14" s="23">
        <v>0</v>
      </c>
      <c r="D14" s="23">
        <v>0</v>
      </c>
      <c r="E14" s="23">
        <v>0</v>
      </c>
      <c r="F14" s="23">
        <v>0</v>
      </c>
      <c r="G14" s="23">
        <f>SUM(D14:F14)</f>
        <v>0</v>
      </c>
      <c r="H14" s="23">
        <v>835.27</v>
      </c>
      <c r="I14" s="23">
        <v>44.83</v>
      </c>
      <c r="J14" s="23">
        <v>516.23</v>
      </c>
      <c r="K14" s="23">
        <v>506.39</v>
      </c>
      <c r="L14" s="23">
        <f>I14+J14-K14</f>
        <v>54.670000000000073</v>
      </c>
      <c r="M14" s="1"/>
      <c r="N14" s="1"/>
      <c r="O14" s="92">
        <f>H14+T6_FG_py_Utlsn!H14</f>
        <v>1677.88</v>
      </c>
      <c r="P14" s="92">
        <f>I14+T6_FG_py_Utlsn!I14</f>
        <v>47.559999999999995</v>
      </c>
      <c r="Q14" s="92">
        <f>J14+T6_FG_py_Utlsn!J14</f>
        <v>1075.43</v>
      </c>
      <c r="R14" s="92">
        <f>K14+T6_FG_py_Utlsn!K14</f>
        <v>1043.19</v>
      </c>
      <c r="S14" s="1"/>
    </row>
    <row r="15" spans="1:19" ht="12.75" customHeight="1">
      <c r="A15" s="23"/>
      <c r="B15" s="1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"/>
      <c r="N15" s="1"/>
      <c r="O15" s="1"/>
      <c r="P15" s="1"/>
      <c r="Q15" s="1"/>
      <c r="R15" s="1"/>
      <c r="S15" s="1"/>
    </row>
    <row r="16" spans="1:19" ht="12.75" customHeight="1">
      <c r="A16" s="28" t="s">
        <v>16</v>
      </c>
      <c r="B16" s="14"/>
      <c r="C16" s="23">
        <v>1811.3</v>
      </c>
      <c r="D16" s="23">
        <f>SUM(D13+D14)</f>
        <v>0</v>
      </c>
      <c r="E16" s="23">
        <f>SUM(E13+E14)</f>
        <v>0</v>
      </c>
      <c r="F16" s="23">
        <f>SUM(F13+F14)</f>
        <v>0</v>
      </c>
      <c r="G16" s="43">
        <f>SUM(G13+G14)</f>
        <v>0</v>
      </c>
      <c r="H16" s="23">
        <f>SUM(H13:H14)</f>
        <v>1914</v>
      </c>
      <c r="I16" s="23">
        <f>SUM(I13+I14)</f>
        <v>102.72</v>
      </c>
      <c r="J16" s="23">
        <f>SUM(J13+J14)</f>
        <v>1370.73</v>
      </c>
      <c r="K16" s="23">
        <f>SUM(K13+K14)</f>
        <v>1242.08</v>
      </c>
      <c r="L16" s="23">
        <f>SUM(L13+L14)</f>
        <v>231.37</v>
      </c>
      <c r="M16" s="1"/>
      <c r="N16" s="1"/>
      <c r="O16" s="1"/>
      <c r="P16" s="1"/>
      <c r="Q16" s="1"/>
      <c r="R16" s="1"/>
      <c r="S16" s="1"/>
    </row>
    <row r="17" spans="1:19" ht="12.75" customHeight="1">
      <c r="A17" s="9" t="s">
        <v>424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9"/>
      <c r="B20" s="1"/>
      <c r="C20" s="1"/>
      <c r="D20" s="1"/>
      <c r="E20" s="1"/>
      <c r="F20" s="1"/>
      <c r="G20" s="1"/>
      <c r="H20" s="1">
        <f>H16-I16</f>
        <v>1811.28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</row>
    <row r="23" spans="1:1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</row>
    <row r="24" spans="1:19" ht="14.25" customHeight="1">
      <c r="A24" s="445" t="s">
        <v>23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1"/>
      <c r="N24" s="1"/>
      <c r="O24" s="1"/>
      <c r="P24" s="1"/>
      <c r="Q24" s="1"/>
      <c r="R24" s="1"/>
      <c r="S24" s="1"/>
    </row>
    <row r="25" spans="1:19" ht="12.75" customHeight="1">
      <c r="A25" s="445" t="s">
        <v>213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1"/>
      <c r="N25" s="1"/>
      <c r="O25" s="1"/>
      <c r="P25" s="1"/>
      <c r="Q25" s="1"/>
      <c r="R25" s="1"/>
      <c r="S25" s="1"/>
    </row>
    <row r="26" spans="1:19" ht="12.75" customHeight="1">
      <c r="A26" s="445" t="s">
        <v>396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1"/>
      <c r="N26" s="1"/>
      <c r="O26" s="1"/>
      <c r="P26" s="1"/>
      <c r="Q26" s="1"/>
      <c r="R26" s="1"/>
      <c r="S26" s="1"/>
    </row>
    <row r="27" spans="1:19" ht="12.75" customHeight="1">
      <c r="A27" s="335" t="s">
        <v>1040</v>
      </c>
      <c r="B27" s="2"/>
      <c r="C27" s="2"/>
      <c r="D27" s="2"/>
      <c r="E27" s="2"/>
      <c r="F27" s="2"/>
      <c r="G27" s="1"/>
      <c r="H27" s="124"/>
      <c r="I27" s="1"/>
      <c r="J27" s="388" t="s">
        <v>215</v>
      </c>
      <c r="K27" s="343"/>
      <c r="L27" s="343"/>
      <c r="M27" s="343"/>
      <c r="N27" s="1"/>
      <c r="O27" s="1"/>
      <c r="P27" s="1"/>
      <c r="Q27" s="1"/>
      <c r="R27" s="1"/>
      <c r="S27" s="1"/>
    </row>
    <row r="28" spans="1:19" ht="12.7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435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9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9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</sheetData>
  <mergeCells count="16">
    <mergeCell ref="A29:L29"/>
    <mergeCell ref="J27:M27"/>
    <mergeCell ref="A9:A10"/>
    <mergeCell ref="B9:B10"/>
    <mergeCell ref="C9:G9"/>
    <mergeCell ref="H9:L9"/>
    <mergeCell ref="A24:L24"/>
    <mergeCell ref="A25:L25"/>
    <mergeCell ref="L1:N1"/>
    <mergeCell ref="A2:L2"/>
    <mergeCell ref="A3:L3"/>
    <mergeCell ref="A5:L5"/>
    <mergeCell ref="A26:L26"/>
    <mergeCell ref="I8:L8"/>
    <mergeCell ref="F7:L7"/>
    <mergeCell ref="A7:B7"/>
  </mergeCells>
  <printOptions horizontalCentered="1"/>
  <pageMargins left="0.70866141732283472" right="0.70866141732283472" top="0.23622047244094491" bottom="0" header="0" footer="0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9"/>
  <sheetViews>
    <sheetView workbookViewId="0">
      <selection activeCell="I14" sqref="I14:I15"/>
    </sheetView>
  </sheetViews>
  <sheetFormatPr defaultColWidth="12.5703125" defaultRowHeight="15" customHeight="1"/>
  <cols>
    <col min="1" max="1" width="5.5703125" customWidth="1"/>
    <col min="2" max="2" width="12.42578125" customWidth="1"/>
    <col min="3" max="3" width="13" customWidth="1"/>
    <col min="4" max="4" width="12" customWidth="1"/>
    <col min="5" max="5" width="12.42578125" customWidth="1"/>
    <col min="6" max="6" width="12.5703125" customWidth="1"/>
    <col min="7" max="7" width="13.140625" customWidth="1"/>
    <col min="8" max="8" width="12.5703125" customWidth="1"/>
    <col min="9" max="10" width="12.140625" customWidth="1"/>
    <col min="11" max="11" width="16.5703125" customWidth="1"/>
    <col min="12" max="12" width="13.140625" customWidth="1"/>
    <col min="13" max="13" width="12.5703125" customWidth="1"/>
    <col min="14" max="14" width="9.140625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50"/>
      <c r="K1" s="444" t="s">
        <v>430</v>
      </c>
      <c r="L1" s="343"/>
      <c r="M1" s="343"/>
      <c r="N1" s="1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50"/>
      <c r="K2" s="1"/>
      <c r="L2" s="1"/>
      <c r="M2" s="1"/>
      <c r="N2" s="1"/>
    </row>
    <row r="3" spans="1:14" ht="12.75" customHeight="1">
      <c r="A3" s="1"/>
      <c r="B3" s="403" t="s">
        <v>1</v>
      </c>
      <c r="C3" s="343"/>
      <c r="D3" s="343"/>
      <c r="E3" s="343"/>
      <c r="F3" s="343"/>
      <c r="G3" s="343"/>
      <c r="H3" s="343"/>
      <c r="I3" s="343"/>
      <c r="J3" s="343"/>
      <c r="K3" s="343"/>
      <c r="L3" s="1"/>
      <c r="M3" s="1"/>
      <c r="N3" s="1"/>
    </row>
    <row r="4" spans="1:14" ht="12.75" customHeight="1">
      <c r="A4" s="1"/>
      <c r="B4" s="411" t="s">
        <v>2</v>
      </c>
      <c r="C4" s="343"/>
      <c r="D4" s="343"/>
      <c r="E4" s="343"/>
      <c r="F4" s="343"/>
      <c r="G4" s="343"/>
      <c r="H4" s="343"/>
      <c r="I4" s="343"/>
      <c r="J4" s="343"/>
      <c r="K4" s="343"/>
      <c r="L4" s="1"/>
      <c r="M4" s="1"/>
      <c r="N4" s="1"/>
    </row>
    <row r="5" spans="1:14" ht="10.5" customHeight="1">
      <c r="A5" s="1"/>
      <c r="B5" s="1"/>
      <c r="C5" s="1"/>
      <c r="D5" s="1"/>
      <c r="E5" s="1"/>
      <c r="F5" s="1"/>
      <c r="G5" s="1"/>
      <c r="H5" s="1"/>
      <c r="I5" s="1"/>
      <c r="J5" s="150"/>
      <c r="K5" s="1"/>
      <c r="L5" s="1"/>
      <c r="M5" s="1"/>
      <c r="N5" s="1"/>
    </row>
    <row r="6" spans="1:14" ht="12.75" customHeight="1">
      <c r="A6" s="151" t="s">
        <v>431</v>
      </c>
      <c r="B6" s="151"/>
      <c r="C6" s="151"/>
      <c r="D6" s="151"/>
      <c r="E6" s="151"/>
      <c r="F6" s="151"/>
      <c r="G6" s="151"/>
      <c r="H6" s="151"/>
      <c r="I6" s="151"/>
      <c r="J6" s="152"/>
      <c r="K6" s="151"/>
      <c r="L6" s="1"/>
      <c r="M6" s="1"/>
      <c r="N6" s="1"/>
    </row>
    <row r="7" spans="1:14" ht="12.75" customHeight="1">
      <c r="A7" s="1"/>
      <c r="B7" s="39"/>
      <c r="C7" s="39"/>
      <c r="D7" s="39"/>
      <c r="E7" s="39"/>
      <c r="F7" s="39"/>
      <c r="G7" s="39"/>
      <c r="H7" s="39"/>
      <c r="I7" s="1"/>
      <c r="J7" s="150"/>
      <c r="K7" s="1"/>
      <c r="L7" s="455" t="s">
        <v>432</v>
      </c>
      <c r="M7" s="343"/>
      <c r="N7" s="1"/>
    </row>
    <row r="8" spans="1:14" ht="12.75" customHeight="1">
      <c r="A8" s="431" t="s">
        <v>433</v>
      </c>
      <c r="B8" s="343"/>
      <c r="C8" s="39"/>
      <c r="D8" s="39"/>
      <c r="E8" s="39"/>
      <c r="F8" s="39"/>
      <c r="G8" s="430" t="s">
        <v>283</v>
      </c>
      <c r="H8" s="397"/>
      <c r="I8" s="397"/>
      <c r="J8" s="397"/>
      <c r="K8" s="397"/>
      <c r="L8" s="397"/>
      <c r="M8" s="397"/>
      <c r="N8" s="1"/>
    </row>
    <row r="9" spans="1:14" ht="12.75" customHeight="1">
      <c r="A9" s="436" t="s">
        <v>180</v>
      </c>
      <c r="B9" s="425" t="s">
        <v>8</v>
      </c>
      <c r="C9" s="436" t="s">
        <v>434</v>
      </c>
      <c r="D9" s="436" t="s">
        <v>419</v>
      </c>
      <c r="E9" s="436" t="s">
        <v>435</v>
      </c>
      <c r="F9" s="405" t="s">
        <v>436</v>
      </c>
      <c r="G9" s="393"/>
      <c r="H9" s="405" t="s">
        <v>437</v>
      </c>
      <c r="I9" s="393"/>
      <c r="J9" s="456" t="s">
        <v>438</v>
      </c>
      <c r="K9" s="436" t="s">
        <v>439</v>
      </c>
      <c r="L9" s="436" t="s">
        <v>440</v>
      </c>
      <c r="M9" s="436" t="s">
        <v>441</v>
      </c>
      <c r="N9" s="1"/>
    </row>
    <row r="10" spans="1:14" ht="12.75" customHeight="1">
      <c r="A10" s="409"/>
      <c r="B10" s="409"/>
      <c r="C10" s="409"/>
      <c r="D10" s="409"/>
      <c r="E10" s="409"/>
      <c r="F10" s="396"/>
      <c r="G10" s="398"/>
      <c r="H10" s="396"/>
      <c r="I10" s="398"/>
      <c r="J10" s="409"/>
      <c r="K10" s="409"/>
      <c r="L10" s="409"/>
      <c r="M10" s="409"/>
      <c r="N10" s="1"/>
    </row>
    <row r="11" spans="1:14" ht="41.25" customHeight="1">
      <c r="A11" s="390"/>
      <c r="B11" s="390"/>
      <c r="C11" s="390"/>
      <c r="D11" s="390"/>
      <c r="E11" s="390"/>
      <c r="F11" s="19" t="s">
        <v>442</v>
      </c>
      <c r="G11" s="19" t="s">
        <v>443</v>
      </c>
      <c r="H11" s="19" t="s">
        <v>442</v>
      </c>
      <c r="I11" s="19" t="s">
        <v>443</v>
      </c>
      <c r="J11" s="390"/>
      <c r="K11" s="390"/>
      <c r="L11" s="390"/>
      <c r="M11" s="390"/>
      <c r="N11" s="1"/>
    </row>
    <row r="12" spans="1:14" ht="12.75" customHeight="1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8"/>
      <c r="K12" s="136">
        <v>10</v>
      </c>
      <c r="L12" s="28">
        <v>11</v>
      </c>
      <c r="M12" s="28">
        <v>12</v>
      </c>
      <c r="N12" s="1"/>
    </row>
    <row r="13" spans="1:14" ht="12.75" customHeight="1">
      <c r="A13" s="136"/>
      <c r="B13" s="136"/>
      <c r="C13" s="60"/>
      <c r="D13" s="60"/>
      <c r="E13" s="60"/>
      <c r="F13" s="60"/>
      <c r="G13" s="60"/>
      <c r="H13" s="60"/>
      <c r="I13" s="60"/>
      <c r="J13" s="138"/>
      <c r="K13" s="136"/>
      <c r="L13" s="28"/>
      <c r="M13" s="28"/>
      <c r="N13" s="1"/>
    </row>
    <row r="14" spans="1:14" ht="12.75" customHeight="1">
      <c r="A14" s="23">
        <v>1</v>
      </c>
      <c r="B14" s="103" t="s">
        <v>327</v>
      </c>
      <c r="C14" s="23">
        <v>46.01</v>
      </c>
      <c r="D14" s="23">
        <v>0</v>
      </c>
      <c r="E14" s="23">
        <v>27.61</v>
      </c>
      <c r="F14" s="23">
        <v>1709.16</v>
      </c>
      <c r="G14" s="23">
        <v>34.18</v>
      </c>
      <c r="H14" s="23">
        <v>1118.33</v>
      </c>
      <c r="I14" s="23">
        <v>22.37</v>
      </c>
      <c r="J14" s="153" t="s">
        <v>444</v>
      </c>
      <c r="K14" s="23">
        <f>E14-I14</f>
        <v>5.2399999999999984</v>
      </c>
      <c r="L14" s="23">
        <v>0</v>
      </c>
      <c r="M14" s="23">
        <v>0</v>
      </c>
      <c r="N14" s="1"/>
    </row>
    <row r="15" spans="1:14" ht="12.75" customHeight="1">
      <c r="A15" s="23">
        <v>2</v>
      </c>
      <c r="B15" s="103" t="s">
        <v>328</v>
      </c>
      <c r="C15" s="23">
        <v>28.37</v>
      </c>
      <c r="D15" s="23">
        <v>0</v>
      </c>
      <c r="E15" s="23">
        <v>17.02</v>
      </c>
      <c r="F15" s="23">
        <v>1053.83</v>
      </c>
      <c r="G15" s="23">
        <v>21.08</v>
      </c>
      <c r="H15" s="23">
        <v>689.53</v>
      </c>
      <c r="I15" s="23">
        <v>13.79</v>
      </c>
      <c r="J15" s="153" t="s">
        <v>445</v>
      </c>
      <c r="K15" s="23">
        <f>E15-I15</f>
        <v>3.2300000000000004</v>
      </c>
      <c r="L15" s="23">
        <v>0</v>
      </c>
      <c r="M15" s="23">
        <v>0</v>
      </c>
      <c r="N15" s="1"/>
    </row>
    <row r="16" spans="1:14" ht="12.75" customHeight="1">
      <c r="A16" s="23"/>
      <c r="B16" s="14"/>
      <c r="C16" s="155"/>
      <c r="D16" s="155"/>
      <c r="E16" s="155"/>
      <c r="F16" s="155"/>
      <c r="G16" s="155"/>
      <c r="H16" s="155"/>
      <c r="I16" s="155"/>
      <c r="J16" s="156"/>
      <c r="K16" s="154"/>
      <c r="L16" s="23"/>
      <c r="M16" s="23"/>
      <c r="N16" s="1"/>
    </row>
    <row r="17" spans="1:14" ht="12.75" customHeight="1">
      <c r="A17" s="51" t="s">
        <v>231</v>
      </c>
      <c r="B17" s="14"/>
      <c r="C17" s="23">
        <f t="shared" ref="C17:I17" si="0">SUM(C14+C15)</f>
        <v>74.38</v>
      </c>
      <c r="D17" s="23">
        <f t="shared" si="0"/>
        <v>0</v>
      </c>
      <c r="E17" s="23">
        <f t="shared" si="0"/>
        <v>44.629999999999995</v>
      </c>
      <c r="F17" s="23">
        <f t="shared" si="0"/>
        <v>2762.99</v>
      </c>
      <c r="G17" s="23">
        <f t="shared" si="0"/>
        <v>55.26</v>
      </c>
      <c r="H17" s="23">
        <f t="shared" si="0"/>
        <v>1807.86</v>
      </c>
      <c r="I17" s="23">
        <f t="shared" si="0"/>
        <v>36.159999999999997</v>
      </c>
      <c r="J17" s="23"/>
      <c r="K17" s="23">
        <f>SUM(K14+K15)</f>
        <v>8.4699999999999989</v>
      </c>
      <c r="L17" s="23">
        <f>SUM(L14+L15)</f>
        <v>0</v>
      </c>
      <c r="M17" s="23">
        <f>SUM(M14+M15)</f>
        <v>0</v>
      </c>
      <c r="N17" s="1"/>
    </row>
    <row r="18" spans="1:14" ht="12.75" customHeight="1">
      <c r="A18" s="1"/>
      <c r="B18" s="1"/>
      <c r="C18" s="1"/>
      <c r="D18" s="1"/>
      <c r="E18" s="1"/>
      <c r="F18" s="1"/>
      <c r="G18" s="1"/>
      <c r="H18" s="1"/>
      <c r="I18" s="1"/>
      <c r="J18" s="150"/>
      <c r="K18" s="1"/>
      <c r="L18" s="1"/>
      <c r="M18" s="1"/>
      <c r="N18" s="1"/>
    </row>
    <row r="19" spans="1:14" ht="12.75" customHeight="1">
      <c r="A19" s="1"/>
      <c r="B19" s="1"/>
      <c r="C19" s="1"/>
      <c r="D19" s="1"/>
      <c r="E19" s="1"/>
      <c r="F19" s="1"/>
      <c r="G19" s="1"/>
      <c r="H19" s="1"/>
      <c r="I19" s="1"/>
      <c r="J19" s="150"/>
      <c r="K19" s="1"/>
      <c r="L19" s="1"/>
      <c r="M19" s="1"/>
      <c r="N19" s="1"/>
    </row>
    <row r="20" spans="1:14" ht="15.75" customHeight="1">
      <c r="A20" s="1"/>
      <c r="B20" s="1"/>
      <c r="C20" s="1"/>
      <c r="D20" s="1"/>
      <c r="E20" s="1"/>
      <c r="F20" s="1"/>
      <c r="G20" s="1"/>
      <c r="H20" s="1"/>
      <c r="I20" s="1"/>
      <c r="J20" s="150"/>
      <c r="K20" s="1"/>
      <c r="L20" s="1"/>
      <c r="M20" s="1"/>
      <c r="N20" s="1"/>
    </row>
    <row r="21" spans="1:14" ht="15.75" customHeight="1">
      <c r="A21" s="445" t="s">
        <v>23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76"/>
      <c r="M21" s="76"/>
      <c r="N21" s="1"/>
    </row>
    <row r="22" spans="1:14" ht="15.75" customHeight="1">
      <c r="A22" s="445" t="s">
        <v>213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76"/>
      <c r="M22" s="76"/>
      <c r="N22" s="1"/>
    </row>
    <row r="23" spans="1:14" ht="12.75" customHeight="1">
      <c r="A23" s="445" t="s">
        <v>396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76"/>
      <c r="M23" s="76"/>
      <c r="N23" s="1"/>
    </row>
    <row r="24" spans="1:14" ht="12.75" customHeight="1">
      <c r="A24" s="335" t="s">
        <v>1040</v>
      </c>
      <c r="B24" s="2"/>
      <c r="C24" s="2"/>
      <c r="D24" s="2"/>
      <c r="E24" s="2"/>
      <c r="F24" s="2"/>
      <c r="G24" s="1"/>
      <c r="H24" s="1"/>
      <c r="I24" s="1"/>
      <c r="J24" s="150"/>
      <c r="K24" s="388" t="s">
        <v>215</v>
      </c>
      <c r="L24" s="343"/>
      <c r="M24" s="343"/>
      <c r="N24" s="343"/>
    </row>
    <row r="25" spans="1:14" ht="12.75" customHeight="1">
      <c r="A25" s="2"/>
      <c r="B25" s="1"/>
      <c r="C25" s="1"/>
      <c r="D25" s="1"/>
      <c r="E25" s="1"/>
      <c r="F25" s="1"/>
      <c r="G25" s="1"/>
      <c r="H25" s="1"/>
      <c r="I25" s="1"/>
      <c r="J25" s="150"/>
      <c r="K25" s="1"/>
      <c r="L25" s="1"/>
      <c r="M25" s="1"/>
      <c r="N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50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50"/>
      <c r="K27" s="1"/>
      <c r="L27" s="1"/>
      <c r="M27" s="1"/>
      <c r="N27" s="1"/>
    </row>
    <row r="28" spans="1:14" ht="12.75" customHeight="1">
      <c r="A28" s="1"/>
      <c r="B28" s="1"/>
      <c r="C28" s="1"/>
      <c r="D28" s="1"/>
      <c r="E28" s="1"/>
      <c r="F28" s="1"/>
      <c r="G28" s="1"/>
      <c r="H28" s="1"/>
      <c r="I28" s="1"/>
      <c r="J28" s="150"/>
      <c r="K28" s="1"/>
      <c r="L28" s="1"/>
      <c r="M28" s="1"/>
      <c r="N28" s="1"/>
    </row>
    <row r="29" spans="1:14" ht="12.75" customHeight="1">
      <c r="A29" s="1"/>
      <c r="B29" s="1"/>
      <c r="C29" s="1"/>
      <c r="D29" s="1"/>
      <c r="E29" s="1"/>
      <c r="F29" s="1"/>
      <c r="G29" s="1"/>
      <c r="H29" s="1"/>
      <c r="I29" s="1"/>
      <c r="J29" s="150"/>
      <c r="K29" s="1"/>
      <c r="L29" s="1"/>
      <c r="M29" s="1"/>
      <c r="N29" s="1"/>
    </row>
    <row r="30" spans="1:14" ht="12.75" customHeight="1">
      <c r="A30" s="1"/>
      <c r="B30" s="1"/>
      <c r="C30" s="1"/>
      <c r="D30" s="1"/>
      <c r="E30" s="1"/>
      <c r="F30" s="1"/>
      <c r="G30" s="1"/>
      <c r="H30" s="1"/>
      <c r="I30" s="1"/>
      <c r="J30" s="150"/>
      <c r="K30" s="1"/>
      <c r="L30" s="1"/>
      <c r="M30" s="1"/>
      <c r="N30" s="1"/>
    </row>
    <row r="31" spans="1:14" ht="12.75" customHeight="1">
      <c r="A31" s="1"/>
      <c r="B31" s="1"/>
      <c r="C31" s="1"/>
      <c r="D31" s="1"/>
      <c r="E31" s="1"/>
      <c r="F31" s="1"/>
      <c r="G31" s="1"/>
      <c r="H31" s="1"/>
      <c r="I31" s="1"/>
      <c r="J31" s="150"/>
      <c r="K31" s="1"/>
      <c r="L31" s="1"/>
      <c r="M31" s="1"/>
      <c r="N31" s="1"/>
    </row>
    <row r="32" spans="1:14" ht="12.75" customHeight="1">
      <c r="A32" s="1"/>
      <c r="B32" s="1"/>
      <c r="C32" s="1"/>
      <c r="D32" s="1"/>
      <c r="E32" s="1"/>
      <c r="F32" s="1"/>
      <c r="G32" s="1"/>
      <c r="H32" s="1"/>
      <c r="I32" s="1"/>
      <c r="J32" s="150"/>
      <c r="K32" s="1"/>
      <c r="L32" s="1"/>
      <c r="M32" s="1"/>
      <c r="N32" s="1"/>
    </row>
    <row r="33" spans="1:14" ht="12.75" customHeight="1">
      <c r="A33" s="1"/>
      <c r="B33" s="1"/>
      <c r="C33" s="1"/>
      <c r="D33" s="1"/>
      <c r="E33" s="1"/>
      <c r="F33" s="1"/>
      <c r="G33" s="1"/>
      <c r="H33" s="1"/>
      <c r="I33" s="1"/>
      <c r="J33" s="150"/>
      <c r="K33" s="1"/>
      <c r="L33" s="1"/>
      <c r="M33" s="1"/>
      <c r="N33" s="1"/>
    </row>
    <row r="34" spans="1:14" ht="12.75" customHeight="1">
      <c r="A34" s="1"/>
      <c r="B34" s="1"/>
      <c r="C34" s="1"/>
      <c r="D34" s="1"/>
      <c r="E34" s="1"/>
      <c r="F34" s="1"/>
      <c r="G34" s="1"/>
      <c r="H34" s="1"/>
      <c r="I34" s="1"/>
      <c r="J34" s="150"/>
      <c r="K34" s="1"/>
      <c r="L34" s="1"/>
      <c r="M34" s="1"/>
      <c r="N34" s="1"/>
    </row>
    <row r="35" spans="1:14" ht="12.75" customHeight="1">
      <c r="A35" s="1"/>
      <c r="B35" s="1"/>
      <c r="C35" s="1"/>
      <c r="D35" s="1"/>
      <c r="E35" s="1"/>
      <c r="F35" s="1"/>
      <c r="G35" s="1"/>
      <c r="H35" s="1"/>
      <c r="I35" s="1"/>
      <c r="J35" s="150"/>
      <c r="K35" s="1"/>
      <c r="L35" s="1"/>
      <c r="M35" s="1"/>
      <c r="N35" s="1"/>
    </row>
    <row r="36" spans="1:14" ht="12.75" customHeight="1">
      <c r="A36" s="1"/>
      <c r="B36" s="1"/>
      <c r="C36" s="1"/>
      <c r="D36" s="1"/>
      <c r="E36" s="1"/>
      <c r="F36" s="1"/>
      <c r="G36" s="1"/>
      <c r="H36" s="1"/>
      <c r="I36" s="1"/>
      <c r="J36" s="150"/>
      <c r="K36" s="1"/>
      <c r="L36" s="1"/>
      <c r="M36" s="1"/>
      <c r="N36" s="1"/>
    </row>
    <row r="37" spans="1:14" ht="12.75" customHeight="1">
      <c r="A37" s="1"/>
      <c r="B37" s="1"/>
      <c r="C37" s="1"/>
      <c r="D37" s="1"/>
      <c r="E37" s="1"/>
      <c r="F37" s="1"/>
      <c r="G37" s="1"/>
      <c r="H37" s="1"/>
      <c r="I37" s="1"/>
      <c r="J37" s="150"/>
      <c r="K37" s="1"/>
      <c r="L37" s="1"/>
      <c r="M37" s="1"/>
      <c r="N37" s="1"/>
    </row>
    <row r="38" spans="1:14" ht="12.75" customHeight="1">
      <c r="A38" s="1"/>
      <c r="B38" s="1"/>
      <c r="C38" s="1"/>
      <c r="D38" s="1"/>
      <c r="E38" s="1"/>
      <c r="F38" s="1"/>
      <c r="G38" s="1"/>
      <c r="H38" s="1"/>
      <c r="I38" s="1"/>
      <c r="J38" s="150"/>
      <c r="K38" s="1"/>
      <c r="L38" s="1"/>
      <c r="M38" s="1"/>
      <c r="N38" s="1"/>
    </row>
    <row r="39" spans="1:14" ht="12.75" customHeight="1">
      <c r="A39" s="1"/>
      <c r="B39" s="1"/>
      <c r="C39" s="1"/>
      <c r="D39" s="1"/>
      <c r="E39" s="1"/>
      <c r="F39" s="1"/>
      <c r="G39" s="1"/>
      <c r="H39" s="1"/>
      <c r="I39" s="1"/>
      <c r="J39" s="150"/>
      <c r="K39" s="1"/>
      <c r="L39" s="1"/>
      <c r="M39" s="1"/>
      <c r="N39" s="1"/>
    </row>
    <row r="40" spans="1:14" ht="12.75" customHeight="1">
      <c r="A40" s="1"/>
      <c r="B40" s="1"/>
      <c r="C40" s="1"/>
      <c r="D40" s="1"/>
      <c r="E40" s="1"/>
      <c r="F40" s="1"/>
      <c r="G40" s="1"/>
      <c r="H40" s="1"/>
      <c r="I40" s="1"/>
      <c r="J40" s="150"/>
      <c r="K40" s="1"/>
      <c r="L40" s="1"/>
      <c r="M40" s="1"/>
      <c r="N40" s="1"/>
    </row>
    <row r="41" spans="1:14" ht="12.75" customHeight="1">
      <c r="A41" s="1"/>
      <c r="B41" s="1"/>
      <c r="C41" s="1"/>
      <c r="D41" s="1"/>
      <c r="E41" s="1"/>
      <c r="F41" s="1"/>
      <c r="G41" s="1"/>
      <c r="H41" s="1"/>
      <c r="I41" s="1"/>
      <c r="J41" s="150"/>
      <c r="K41" s="1"/>
      <c r="L41" s="1"/>
      <c r="M41" s="1"/>
      <c r="N41" s="1"/>
    </row>
    <row r="42" spans="1:14" ht="12.75" customHeight="1">
      <c r="A42" s="1"/>
      <c r="B42" s="1"/>
      <c r="C42" s="1"/>
      <c r="D42" s="1"/>
      <c r="E42" s="1"/>
      <c r="F42" s="1"/>
      <c r="G42" s="1"/>
      <c r="H42" s="1"/>
      <c r="I42" s="1"/>
      <c r="J42" s="150"/>
      <c r="K42" s="1"/>
      <c r="L42" s="1"/>
      <c r="M42" s="1"/>
      <c r="N42" s="1"/>
    </row>
    <row r="43" spans="1:14" ht="12.75" customHeight="1">
      <c r="A43" s="1"/>
      <c r="B43" s="1"/>
      <c r="C43" s="1"/>
      <c r="D43" s="1"/>
      <c r="E43" s="1"/>
      <c r="F43" s="1"/>
      <c r="G43" s="1"/>
      <c r="H43" s="1"/>
      <c r="I43" s="1"/>
      <c r="J43" s="150"/>
      <c r="K43" s="1"/>
      <c r="L43" s="1"/>
      <c r="M43" s="1"/>
      <c r="N43" s="1"/>
    </row>
    <row r="44" spans="1:14" ht="12.75" customHeight="1">
      <c r="A44" s="1"/>
      <c r="B44" s="1"/>
      <c r="C44" s="1"/>
      <c r="D44" s="1"/>
      <c r="E44" s="1"/>
      <c r="F44" s="1"/>
      <c r="G44" s="1"/>
      <c r="H44" s="1"/>
      <c r="I44" s="1"/>
      <c r="J44" s="150"/>
      <c r="K44" s="1"/>
      <c r="L44" s="1"/>
      <c r="M44" s="1"/>
      <c r="N44" s="1"/>
    </row>
    <row r="45" spans="1:14" ht="12.75" customHeight="1">
      <c r="A45" s="1"/>
      <c r="B45" s="1"/>
      <c r="C45" s="1"/>
      <c r="D45" s="1"/>
      <c r="E45" s="1"/>
      <c r="F45" s="1"/>
      <c r="G45" s="1"/>
      <c r="H45" s="1"/>
      <c r="I45" s="1"/>
      <c r="J45" s="150"/>
      <c r="K45" s="1"/>
      <c r="L45" s="1"/>
      <c r="M45" s="1"/>
      <c r="N45" s="1"/>
    </row>
    <row r="46" spans="1:14" ht="12.75" customHeight="1">
      <c r="A46" s="1"/>
      <c r="B46" s="1"/>
      <c r="C46" s="1"/>
      <c r="D46" s="1"/>
      <c r="E46" s="1"/>
      <c r="F46" s="1"/>
      <c r="G46" s="1"/>
      <c r="H46" s="1"/>
      <c r="I46" s="1"/>
      <c r="J46" s="150"/>
      <c r="K46" s="1"/>
      <c r="L46" s="1"/>
      <c r="M46" s="1"/>
      <c r="N46" s="1"/>
    </row>
    <row r="47" spans="1:14" ht="12.75" customHeight="1">
      <c r="A47" s="1"/>
      <c r="B47" s="1"/>
      <c r="C47" s="1"/>
      <c r="D47" s="1"/>
      <c r="E47" s="1"/>
      <c r="F47" s="1"/>
      <c r="G47" s="1"/>
      <c r="H47" s="1"/>
      <c r="I47" s="1"/>
      <c r="J47" s="150"/>
      <c r="K47" s="1"/>
      <c r="L47" s="1"/>
      <c r="M47" s="1"/>
      <c r="N47" s="1"/>
    </row>
    <row r="48" spans="1:14" ht="12.75" customHeight="1">
      <c r="A48" s="1"/>
      <c r="B48" s="1"/>
      <c r="C48" s="1"/>
      <c r="D48" s="1"/>
      <c r="E48" s="1"/>
      <c r="F48" s="1"/>
      <c r="G48" s="1"/>
      <c r="H48" s="1"/>
      <c r="I48" s="1"/>
      <c r="J48" s="150"/>
      <c r="K48" s="1"/>
      <c r="L48" s="1"/>
      <c r="M48" s="1"/>
      <c r="N48" s="1"/>
    </row>
    <row r="49" spans="1:14" ht="12.75" customHeight="1">
      <c r="A49" s="1"/>
      <c r="B49" s="1"/>
      <c r="C49" s="1"/>
      <c r="D49" s="1"/>
      <c r="E49" s="1"/>
      <c r="F49" s="1"/>
      <c r="G49" s="1"/>
      <c r="H49" s="1"/>
      <c r="I49" s="1"/>
      <c r="J49" s="150"/>
      <c r="K49" s="1"/>
      <c r="L49" s="1"/>
      <c r="M49" s="1"/>
      <c r="N49" s="1"/>
    </row>
    <row r="50" spans="1:14" ht="12.75" customHeight="1">
      <c r="A50" s="1"/>
      <c r="B50" s="1"/>
      <c r="C50" s="1"/>
      <c r="D50" s="1"/>
      <c r="E50" s="1"/>
      <c r="F50" s="1"/>
      <c r="G50" s="1"/>
      <c r="H50" s="1"/>
      <c r="I50" s="1"/>
      <c r="J50" s="150"/>
      <c r="K50" s="1"/>
      <c r="L50" s="1"/>
      <c r="M50" s="1"/>
      <c r="N50" s="1"/>
    </row>
    <row r="51" spans="1:14" ht="12.75" customHeight="1">
      <c r="A51" s="1"/>
      <c r="B51" s="1"/>
      <c r="C51" s="1"/>
      <c r="D51" s="1"/>
      <c r="E51" s="1"/>
      <c r="F51" s="1"/>
      <c r="G51" s="1"/>
      <c r="H51" s="1"/>
      <c r="I51" s="1"/>
      <c r="J51" s="150"/>
      <c r="K51" s="1"/>
      <c r="L51" s="1"/>
      <c r="M51" s="1"/>
      <c r="N51" s="1"/>
    </row>
    <row r="52" spans="1:14" ht="12.75" customHeight="1">
      <c r="A52" s="1"/>
      <c r="B52" s="1"/>
      <c r="C52" s="1"/>
      <c r="D52" s="1"/>
      <c r="E52" s="1"/>
      <c r="F52" s="1"/>
      <c r="G52" s="1"/>
      <c r="H52" s="1"/>
      <c r="I52" s="1"/>
      <c r="J52" s="150"/>
      <c r="K52" s="1"/>
      <c r="L52" s="1"/>
      <c r="M52" s="1"/>
      <c r="N52" s="1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50"/>
      <c r="K53" s="1"/>
      <c r="L53" s="1"/>
      <c r="M53" s="1"/>
      <c r="N53" s="1"/>
    </row>
    <row r="54" spans="1:14" ht="12.75" customHeight="1">
      <c r="A54" s="1"/>
      <c r="B54" s="1"/>
      <c r="C54" s="1"/>
      <c r="D54" s="1"/>
      <c r="E54" s="1"/>
      <c r="F54" s="1"/>
      <c r="G54" s="1"/>
      <c r="H54" s="1"/>
      <c r="I54" s="1"/>
      <c r="J54" s="150"/>
      <c r="K54" s="1"/>
      <c r="L54" s="1"/>
      <c r="M54" s="1"/>
      <c r="N54" s="1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J55" s="150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50"/>
      <c r="K56" s="1"/>
      <c r="L56" s="1"/>
      <c r="M56" s="1"/>
      <c r="N56" s="1"/>
    </row>
    <row r="57" spans="1:14" ht="12.75" customHeight="1">
      <c r="A57" s="1"/>
      <c r="B57" s="1"/>
      <c r="C57" s="1"/>
      <c r="D57" s="1"/>
      <c r="E57" s="1"/>
      <c r="F57" s="1"/>
      <c r="G57" s="1"/>
      <c r="H57" s="1"/>
      <c r="I57" s="1"/>
      <c r="J57" s="150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50"/>
      <c r="K58" s="1"/>
      <c r="L58" s="1"/>
      <c r="M58" s="1"/>
      <c r="N58" s="1"/>
    </row>
    <row r="59" spans="1:14" ht="12.75" customHeight="1">
      <c r="A59" s="1"/>
      <c r="B59" s="1"/>
      <c r="C59" s="1"/>
      <c r="D59" s="1"/>
      <c r="E59" s="1"/>
      <c r="F59" s="1"/>
      <c r="G59" s="1"/>
      <c r="H59" s="1"/>
      <c r="I59" s="1"/>
      <c r="J59" s="150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1"/>
      <c r="I60" s="1"/>
      <c r="J60" s="150"/>
      <c r="K60" s="1"/>
      <c r="L60" s="1"/>
      <c r="M60" s="1"/>
      <c r="N60" s="1"/>
    </row>
    <row r="61" spans="1:14" ht="12.75" customHeight="1">
      <c r="A61" s="1"/>
      <c r="B61" s="1"/>
      <c r="C61" s="1"/>
      <c r="D61" s="1"/>
      <c r="E61" s="1"/>
      <c r="F61" s="1"/>
      <c r="G61" s="1"/>
      <c r="H61" s="1"/>
      <c r="I61" s="1"/>
      <c r="J61" s="150"/>
      <c r="K61" s="1"/>
      <c r="L61" s="1"/>
      <c r="M61" s="1"/>
      <c r="N61" s="1"/>
    </row>
    <row r="62" spans="1:14" ht="12.75" customHeight="1">
      <c r="A62" s="1"/>
      <c r="B62" s="1"/>
      <c r="C62" s="1"/>
      <c r="D62" s="1"/>
      <c r="E62" s="1"/>
      <c r="F62" s="1"/>
      <c r="G62" s="1"/>
      <c r="H62" s="1"/>
      <c r="I62" s="1"/>
      <c r="J62" s="150"/>
      <c r="K62" s="1"/>
      <c r="L62" s="1"/>
      <c r="M62" s="1"/>
      <c r="N62" s="1"/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1"/>
      <c r="J63" s="150"/>
      <c r="K63" s="1"/>
      <c r="L63" s="1"/>
      <c r="M63" s="1"/>
      <c r="N63" s="1"/>
    </row>
    <row r="64" spans="1:14" ht="12.75" customHeight="1">
      <c r="A64" s="1"/>
      <c r="B64" s="1"/>
      <c r="C64" s="1"/>
      <c r="D64" s="1"/>
      <c r="E64" s="1"/>
      <c r="F64" s="1"/>
      <c r="G64" s="1"/>
      <c r="H64" s="1"/>
      <c r="I64" s="1"/>
      <c r="J64" s="150"/>
      <c r="K64" s="1"/>
      <c r="L64" s="1"/>
      <c r="M64" s="1"/>
      <c r="N64" s="1"/>
    </row>
    <row r="65" spans="1:14" ht="12.75" customHeight="1">
      <c r="A65" s="1"/>
      <c r="B65" s="1"/>
      <c r="C65" s="1"/>
      <c r="D65" s="1"/>
      <c r="E65" s="1"/>
      <c r="F65" s="1"/>
      <c r="G65" s="1"/>
      <c r="H65" s="1"/>
      <c r="I65" s="1"/>
      <c r="J65" s="150"/>
      <c r="K65" s="1"/>
      <c r="L65" s="1"/>
      <c r="M65" s="1"/>
      <c r="N65" s="1"/>
    </row>
    <row r="66" spans="1:14" ht="12.75" customHeight="1">
      <c r="A66" s="1"/>
      <c r="B66" s="1"/>
      <c r="C66" s="1"/>
      <c r="D66" s="1"/>
      <c r="E66" s="1"/>
      <c r="F66" s="1"/>
      <c r="G66" s="1"/>
      <c r="H66" s="1"/>
      <c r="I66" s="1"/>
      <c r="J66" s="150"/>
      <c r="K66" s="1"/>
      <c r="L66" s="1"/>
      <c r="M66" s="1"/>
      <c r="N66" s="1"/>
    </row>
    <row r="67" spans="1:14" ht="12.75" customHeight="1">
      <c r="A67" s="1"/>
      <c r="B67" s="1"/>
      <c r="C67" s="1"/>
      <c r="D67" s="1"/>
      <c r="E67" s="1"/>
      <c r="F67" s="1"/>
      <c r="G67" s="1"/>
      <c r="H67" s="1"/>
      <c r="I67" s="1"/>
      <c r="J67" s="150"/>
      <c r="K67" s="1"/>
      <c r="L67" s="1"/>
      <c r="M67" s="1"/>
      <c r="N67" s="1"/>
    </row>
    <row r="68" spans="1:14" ht="12.75" customHeight="1">
      <c r="A68" s="1"/>
      <c r="B68" s="1"/>
      <c r="C68" s="1"/>
      <c r="D68" s="1"/>
      <c r="E68" s="1"/>
      <c r="F68" s="1"/>
      <c r="G68" s="1"/>
      <c r="H68" s="1"/>
      <c r="I68" s="1"/>
      <c r="J68" s="150"/>
      <c r="K68" s="1"/>
      <c r="L68" s="1"/>
      <c r="M68" s="1"/>
      <c r="N68" s="1"/>
    </row>
    <row r="69" spans="1:14" ht="12.75" customHeight="1">
      <c r="A69" s="1"/>
      <c r="B69" s="1"/>
      <c r="C69" s="1"/>
      <c r="D69" s="1"/>
      <c r="E69" s="1"/>
      <c r="F69" s="1"/>
      <c r="G69" s="1"/>
      <c r="H69" s="1"/>
      <c r="I69" s="1"/>
      <c r="J69" s="150"/>
      <c r="K69" s="1"/>
      <c r="L69" s="1"/>
      <c r="M69" s="1"/>
      <c r="N69" s="1"/>
    </row>
    <row r="70" spans="1:14" ht="12.75" customHeight="1">
      <c r="A70" s="1"/>
      <c r="B70" s="1"/>
      <c r="C70" s="1"/>
      <c r="D70" s="1"/>
      <c r="E70" s="1"/>
      <c r="F70" s="1"/>
      <c r="G70" s="1"/>
      <c r="H70" s="1"/>
      <c r="I70" s="1"/>
      <c r="J70" s="150"/>
      <c r="K70" s="1"/>
      <c r="L70" s="1"/>
      <c r="M70" s="1"/>
      <c r="N70" s="1"/>
    </row>
    <row r="71" spans="1:14" ht="12.75" customHeight="1">
      <c r="A71" s="1"/>
      <c r="B71" s="1"/>
      <c r="C71" s="1"/>
      <c r="D71" s="1"/>
      <c r="E71" s="1"/>
      <c r="F71" s="1"/>
      <c r="G71" s="1"/>
      <c r="H71" s="1"/>
      <c r="I71" s="1"/>
      <c r="J71" s="150"/>
      <c r="K71" s="1"/>
      <c r="L71" s="1"/>
      <c r="M71" s="1"/>
      <c r="N71" s="1"/>
    </row>
    <row r="72" spans="1:14" ht="12.75" customHeight="1">
      <c r="A72" s="1"/>
      <c r="B72" s="1"/>
      <c r="C72" s="1"/>
      <c r="D72" s="1"/>
      <c r="E72" s="1"/>
      <c r="F72" s="1"/>
      <c r="G72" s="1"/>
      <c r="H72" s="1"/>
      <c r="I72" s="1"/>
      <c r="J72" s="150"/>
      <c r="K72" s="1"/>
      <c r="L72" s="1"/>
      <c r="M72" s="1"/>
      <c r="N72" s="1"/>
    </row>
    <row r="73" spans="1:14" ht="12.75" customHeight="1">
      <c r="A73" s="1"/>
      <c r="B73" s="1"/>
      <c r="C73" s="1"/>
      <c r="D73" s="1"/>
      <c r="E73" s="1"/>
      <c r="F73" s="1"/>
      <c r="G73" s="1"/>
      <c r="H73" s="1"/>
      <c r="I73" s="1"/>
      <c r="J73" s="150"/>
      <c r="K73" s="1"/>
      <c r="L73" s="1"/>
      <c r="M73" s="1"/>
      <c r="N73" s="1"/>
    </row>
    <row r="74" spans="1:14" ht="12.75" customHeight="1">
      <c r="A74" s="1"/>
      <c r="B74" s="1"/>
      <c r="C74" s="1"/>
      <c r="D74" s="1"/>
      <c r="E74" s="1"/>
      <c r="F74" s="1"/>
      <c r="G74" s="1"/>
      <c r="H74" s="1"/>
      <c r="I74" s="1"/>
      <c r="J74" s="150"/>
      <c r="K74" s="1"/>
      <c r="L74" s="1"/>
      <c r="M74" s="1"/>
      <c r="N74" s="1"/>
    </row>
    <row r="75" spans="1:14" ht="12.75" customHeight="1">
      <c r="A75" s="1"/>
      <c r="B75" s="1"/>
      <c r="C75" s="1"/>
      <c r="D75" s="1"/>
      <c r="E75" s="1"/>
      <c r="F75" s="1"/>
      <c r="G75" s="1"/>
      <c r="H75" s="1"/>
      <c r="I75" s="1"/>
      <c r="J75" s="150"/>
      <c r="K75" s="1"/>
      <c r="L75" s="1"/>
      <c r="M75" s="1"/>
      <c r="N75" s="1"/>
    </row>
    <row r="76" spans="1:14" ht="12.75" customHeight="1">
      <c r="A76" s="1"/>
      <c r="B76" s="1"/>
      <c r="C76" s="1"/>
      <c r="D76" s="1"/>
      <c r="E76" s="1"/>
      <c r="F76" s="1"/>
      <c r="G76" s="1"/>
      <c r="H76" s="1"/>
      <c r="I76" s="1"/>
      <c r="J76" s="150"/>
      <c r="K76" s="1"/>
      <c r="L76" s="1"/>
      <c r="M76" s="1"/>
      <c r="N76" s="1"/>
    </row>
    <row r="77" spans="1:14" ht="12.75" customHeight="1">
      <c r="A77" s="1"/>
      <c r="B77" s="1"/>
      <c r="C77" s="1"/>
      <c r="D77" s="1"/>
      <c r="E77" s="1"/>
      <c r="F77" s="1"/>
      <c r="G77" s="1"/>
      <c r="H77" s="1"/>
      <c r="I77" s="1"/>
      <c r="J77" s="150"/>
      <c r="K77" s="1"/>
      <c r="L77" s="1"/>
      <c r="M77" s="1"/>
      <c r="N77" s="1"/>
    </row>
    <row r="78" spans="1:14" ht="12.75" customHeight="1">
      <c r="A78" s="1"/>
      <c r="B78" s="1"/>
      <c r="C78" s="1"/>
      <c r="D78" s="1"/>
      <c r="E78" s="1"/>
      <c r="F78" s="1"/>
      <c r="G78" s="1"/>
      <c r="H78" s="1"/>
      <c r="I78" s="1"/>
      <c r="J78" s="150"/>
      <c r="K78" s="1"/>
      <c r="L78" s="1"/>
      <c r="M78" s="1"/>
      <c r="N78" s="1"/>
    </row>
    <row r="79" spans="1:14" ht="12.75" customHeight="1">
      <c r="A79" s="1"/>
      <c r="B79" s="1"/>
      <c r="C79" s="1"/>
      <c r="D79" s="1"/>
      <c r="E79" s="1"/>
      <c r="F79" s="1"/>
      <c r="G79" s="1"/>
      <c r="H79" s="1"/>
      <c r="I79" s="1"/>
      <c r="J79" s="150"/>
      <c r="K79" s="1"/>
      <c r="L79" s="1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1"/>
      <c r="H80" s="1"/>
      <c r="I80" s="1"/>
      <c r="J80" s="150"/>
      <c r="K80" s="1"/>
      <c r="L80" s="1"/>
      <c r="M80" s="1"/>
      <c r="N80" s="1"/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J81" s="150"/>
      <c r="K81" s="1"/>
      <c r="L81" s="1"/>
      <c r="M81" s="1"/>
      <c r="N81" s="1"/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J82" s="150"/>
      <c r="K82" s="1"/>
      <c r="L82" s="1"/>
      <c r="M82" s="1"/>
      <c r="N82" s="1"/>
    </row>
    <row r="83" spans="1:14" ht="12.75" customHeight="1">
      <c r="A83" s="1"/>
      <c r="B83" s="1"/>
      <c r="C83" s="1"/>
      <c r="D83" s="1"/>
      <c r="E83" s="1"/>
      <c r="F83" s="1"/>
      <c r="G83" s="1"/>
      <c r="H83" s="1"/>
      <c r="I83" s="1"/>
      <c r="J83" s="150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J84" s="150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J85" s="150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J86" s="150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J87" s="150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J88" s="150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J89" s="150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J90" s="150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J91" s="150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J92" s="150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J93" s="150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J94" s="150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J95" s="150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J96" s="150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J97" s="150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J98" s="150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J99" s="150"/>
      <c r="K99" s="1"/>
      <c r="L99" s="1"/>
      <c r="M99" s="1"/>
      <c r="N99" s="1"/>
    </row>
  </sheetData>
  <mergeCells count="21">
    <mergeCell ref="K24:N24"/>
    <mergeCell ref="B9:B11"/>
    <mergeCell ref="E9:E11"/>
    <mergeCell ref="A21:K21"/>
    <mergeCell ref="A22:K22"/>
    <mergeCell ref="D9:D11"/>
    <mergeCell ref="A23:K23"/>
    <mergeCell ref="C9:C11"/>
    <mergeCell ref="H9:I10"/>
    <mergeCell ref="L7:M7"/>
    <mergeCell ref="G8:M8"/>
    <mergeCell ref="A9:A11"/>
    <mergeCell ref="K1:M1"/>
    <mergeCell ref="K9:K11"/>
    <mergeCell ref="B3:K3"/>
    <mergeCell ref="B4:K4"/>
    <mergeCell ref="J9:J11"/>
    <mergeCell ref="F9:G10"/>
    <mergeCell ref="A8:B8"/>
    <mergeCell ref="L9:L11"/>
    <mergeCell ref="M9:M11"/>
  </mergeCells>
  <printOptions horizontalCentered="1"/>
  <pageMargins left="0.70866141732283472" right="0.70866141732283472" top="0.23622047244094491" bottom="0" header="0" footer="0"/>
  <pageSetup paperSize="9"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25" sqref="A25"/>
    </sheetView>
  </sheetViews>
  <sheetFormatPr defaultColWidth="12.5703125" defaultRowHeight="15" customHeight="1"/>
  <cols>
    <col min="1" max="1" width="5.42578125" customWidth="1"/>
    <col min="2" max="2" width="8.42578125" customWidth="1"/>
    <col min="3" max="3" width="10.42578125" customWidth="1"/>
    <col min="4" max="4" width="11.42578125" customWidth="1"/>
    <col min="5" max="5" width="8.7109375" customWidth="1"/>
    <col min="6" max="6" width="10.7109375" customWidth="1"/>
    <col min="7" max="7" width="15.85546875" customWidth="1"/>
    <col min="8" max="8" width="12.42578125" customWidth="1"/>
    <col min="9" max="9" width="12.140625" customWidth="1"/>
    <col min="10" max="10" width="9" customWidth="1"/>
    <col min="11" max="11" width="12" customWidth="1"/>
    <col min="12" max="12" width="17.28515625" customWidth="1"/>
    <col min="13" max="13" width="9.140625" hidden="1" customWidth="1"/>
    <col min="14" max="19" width="9.140625" customWidth="1"/>
  </cols>
  <sheetData>
    <row r="1" spans="1:19" ht="12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452" t="s">
        <v>446</v>
      </c>
      <c r="M1" s="343"/>
      <c r="N1" s="343"/>
      <c r="O1" s="4"/>
      <c r="P1" s="4"/>
      <c r="Q1" s="1"/>
      <c r="R1" s="1"/>
      <c r="S1" s="1"/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6"/>
      <c r="N2" s="6"/>
      <c r="O2" s="6"/>
      <c r="P2" s="6"/>
      <c r="Q2" s="1"/>
      <c r="R2" s="1"/>
      <c r="S2" s="1"/>
    </row>
    <row r="3" spans="1:19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8"/>
      <c r="N3" s="8"/>
      <c r="O3" s="8"/>
      <c r="P3" s="8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443" t="s">
        <v>447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  <c r="Q5" s="1"/>
      <c r="R5" s="1"/>
      <c r="S5" s="1"/>
    </row>
    <row r="6" spans="1:19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</row>
    <row r="7" spans="1:19" ht="12.75" customHeight="1">
      <c r="A7" s="431" t="s">
        <v>448</v>
      </c>
      <c r="B7" s="343"/>
      <c r="C7" s="343"/>
      <c r="D7" s="1"/>
      <c r="E7" s="1"/>
      <c r="F7" s="453" t="s">
        <v>415</v>
      </c>
      <c r="G7" s="343"/>
      <c r="H7" s="343"/>
      <c r="I7" s="343"/>
      <c r="J7" s="343"/>
      <c r="K7" s="343"/>
      <c r="L7" s="343"/>
      <c r="M7" s="1"/>
      <c r="N7" s="1"/>
      <c r="O7" s="1"/>
      <c r="P7" s="1"/>
      <c r="Q7" s="1"/>
      <c r="R7" s="1"/>
      <c r="S7" s="1"/>
    </row>
    <row r="8" spans="1:19" ht="12.75" customHeight="1">
      <c r="A8" s="2"/>
      <c r="B8" s="1"/>
      <c r="C8" s="1"/>
      <c r="D8" s="1"/>
      <c r="E8" s="1"/>
      <c r="F8" s="13"/>
      <c r="G8" s="115"/>
      <c r="H8" s="115"/>
      <c r="I8" s="430" t="s">
        <v>283</v>
      </c>
      <c r="J8" s="397"/>
      <c r="K8" s="397"/>
      <c r="L8" s="397"/>
      <c r="M8" s="1"/>
      <c r="N8" s="1"/>
      <c r="O8" s="1"/>
      <c r="P8" s="1"/>
      <c r="Q8" s="1"/>
      <c r="R8" s="1"/>
      <c r="S8" s="1"/>
    </row>
    <row r="9" spans="1:19" ht="12.75" customHeight="1">
      <c r="A9" s="436" t="s">
        <v>7</v>
      </c>
      <c r="B9" s="436" t="s">
        <v>8</v>
      </c>
      <c r="C9" s="451" t="s">
        <v>182</v>
      </c>
      <c r="D9" s="400"/>
      <c r="E9" s="400"/>
      <c r="F9" s="400"/>
      <c r="G9" s="400"/>
      <c r="H9" s="451" t="s">
        <v>183</v>
      </c>
      <c r="I9" s="400"/>
      <c r="J9" s="400"/>
      <c r="K9" s="400"/>
      <c r="L9" s="400"/>
      <c r="M9" s="2"/>
      <c r="N9" s="2"/>
      <c r="O9" s="2"/>
      <c r="P9" s="2"/>
      <c r="Q9" s="2"/>
      <c r="R9" s="51"/>
      <c r="S9" s="2"/>
    </row>
    <row r="10" spans="1:19" ht="12.75" customHeight="1">
      <c r="A10" s="390"/>
      <c r="B10" s="390"/>
      <c r="C10" s="19" t="s">
        <v>418</v>
      </c>
      <c r="D10" s="19" t="s">
        <v>419</v>
      </c>
      <c r="E10" s="19" t="s">
        <v>420</v>
      </c>
      <c r="F10" s="19" t="s">
        <v>421</v>
      </c>
      <c r="G10" s="19" t="s">
        <v>449</v>
      </c>
      <c r="H10" s="19" t="s">
        <v>418</v>
      </c>
      <c r="I10" s="19" t="s">
        <v>419</v>
      </c>
      <c r="J10" s="19" t="s">
        <v>420</v>
      </c>
      <c r="K10" s="19" t="s">
        <v>421</v>
      </c>
      <c r="L10" s="19" t="s">
        <v>450</v>
      </c>
      <c r="M10" s="2"/>
      <c r="N10" s="2"/>
      <c r="O10" s="2"/>
      <c r="P10" s="2"/>
      <c r="Q10" s="2"/>
      <c r="R10" s="2"/>
      <c r="S10" s="2"/>
    </row>
    <row r="11" spans="1:19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"/>
      <c r="N11" s="2"/>
      <c r="O11" s="2"/>
      <c r="P11" s="2"/>
      <c r="Q11" s="2"/>
      <c r="R11" s="2"/>
      <c r="S11" s="2"/>
    </row>
    <row r="12" spans="1:19" ht="12.75" customHeight="1">
      <c r="A12" s="136"/>
      <c r="B12" s="136"/>
      <c r="C12" s="23"/>
      <c r="D12" s="23"/>
      <c r="E12" s="23"/>
      <c r="F12" s="23"/>
      <c r="G12" s="23"/>
      <c r="H12" s="43"/>
      <c r="I12" s="43"/>
      <c r="J12" s="43"/>
      <c r="K12" s="43"/>
      <c r="L12" s="23"/>
      <c r="M12" s="1"/>
      <c r="N12" s="1"/>
      <c r="O12" s="1"/>
      <c r="P12" s="1"/>
      <c r="Q12" s="1"/>
      <c r="R12" s="1"/>
      <c r="S12" s="1"/>
    </row>
    <row r="13" spans="1:19" ht="12.75" customHeight="1">
      <c r="A13" s="23">
        <v>1</v>
      </c>
      <c r="B13" s="14" t="s">
        <v>327</v>
      </c>
      <c r="C13" s="23">
        <v>0</v>
      </c>
      <c r="D13" s="23">
        <v>0</v>
      </c>
      <c r="E13" s="23">
        <v>0</v>
      </c>
      <c r="F13" s="23">
        <v>0</v>
      </c>
      <c r="G13" s="23">
        <f>D13+E13-F13</f>
        <v>0</v>
      </c>
      <c r="H13" s="43">
        <v>0</v>
      </c>
      <c r="I13" s="43">
        <v>0</v>
      </c>
      <c r="J13" s="43">
        <v>0</v>
      </c>
      <c r="K13" s="43">
        <v>0</v>
      </c>
      <c r="L13" s="23">
        <f>I13+J13-K13</f>
        <v>0</v>
      </c>
      <c r="M13" s="1"/>
      <c r="N13" s="1"/>
      <c r="O13" s="1"/>
      <c r="P13" s="1"/>
      <c r="Q13" s="1"/>
      <c r="R13" s="1"/>
      <c r="S13" s="1"/>
    </row>
    <row r="14" spans="1:19" ht="12.75" customHeight="1">
      <c r="A14" s="23"/>
      <c r="B14" s="14"/>
      <c r="C14" s="23"/>
      <c r="D14" s="23"/>
      <c r="E14" s="23"/>
      <c r="F14" s="23"/>
      <c r="G14" s="23"/>
      <c r="H14" s="43"/>
      <c r="I14" s="43"/>
      <c r="J14" s="43"/>
      <c r="K14" s="43"/>
      <c r="L14" s="23"/>
      <c r="M14" s="1"/>
      <c r="N14" s="1"/>
      <c r="O14" s="1"/>
      <c r="P14" s="1"/>
      <c r="Q14" s="1"/>
      <c r="R14" s="1"/>
      <c r="S14" s="1"/>
    </row>
    <row r="15" spans="1:19" ht="12.75" customHeight="1">
      <c r="A15" s="23">
        <v>2</v>
      </c>
      <c r="B15" s="14" t="s">
        <v>328</v>
      </c>
      <c r="C15" s="23">
        <v>0</v>
      </c>
      <c r="D15" s="23">
        <v>0</v>
      </c>
      <c r="E15" s="23">
        <v>0</v>
      </c>
      <c r="F15" s="23">
        <v>0</v>
      </c>
      <c r="G15" s="23">
        <f>D15+E15-F15</f>
        <v>0</v>
      </c>
      <c r="H15" s="43">
        <v>0</v>
      </c>
      <c r="I15" s="43">
        <v>0</v>
      </c>
      <c r="J15" s="43">
        <v>0</v>
      </c>
      <c r="K15" s="43">
        <v>0</v>
      </c>
      <c r="L15" s="23">
        <f>I15+J15-K15</f>
        <v>0</v>
      </c>
      <c r="M15" s="1"/>
      <c r="N15" s="1"/>
      <c r="O15" s="1"/>
      <c r="P15" s="1"/>
      <c r="Q15" s="1"/>
      <c r="R15" s="1"/>
      <c r="S15" s="1"/>
    </row>
    <row r="16" spans="1:19" ht="12.75" customHeight="1">
      <c r="A16" s="23"/>
      <c r="B16" s="14"/>
      <c r="C16" s="23"/>
      <c r="D16" s="23"/>
      <c r="E16" s="23"/>
      <c r="F16" s="23"/>
      <c r="G16" s="23"/>
      <c r="H16" s="43"/>
      <c r="I16" s="43"/>
      <c r="J16" s="43"/>
      <c r="K16" s="43"/>
      <c r="L16" s="23"/>
      <c r="M16" s="1"/>
      <c r="N16" s="1"/>
      <c r="O16" s="1"/>
      <c r="P16" s="1"/>
      <c r="Q16" s="1"/>
      <c r="R16" s="1"/>
      <c r="S16" s="1"/>
    </row>
    <row r="17" spans="1:19" ht="12.75" customHeight="1">
      <c r="A17" s="28" t="s">
        <v>16</v>
      </c>
      <c r="B17" s="14"/>
      <c r="C17" s="23">
        <f t="shared" ref="C17:L17" si="0">SUM(C13+C15)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1"/>
      <c r="N17" s="1"/>
      <c r="O17" s="1"/>
      <c r="P17" s="1"/>
      <c r="Q17" s="1"/>
      <c r="R17" s="1"/>
      <c r="S17" s="1"/>
    </row>
    <row r="18" spans="1:19" ht="12.75" customHeight="1">
      <c r="A18" s="1" t="s">
        <v>451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9" t="s">
        <v>452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</row>
    <row r="21" spans="1:1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</row>
    <row r="22" spans="1:19" ht="14.25" customHeight="1">
      <c r="A22" s="445" t="s">
        <v>23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1"/>
      <c r="N22" s="1"/>
      <c r="O22" s="1"/>
      <c r="P22" s="1"/>
      <c r="Q22" s="1"/>
      <c r="R22" s="1"/>
      <c r="S22" s="1"/>
    </row>
    <row r="23" spans="1:19" ht="12.75" customHeight="1">
      <c r="A23" s="445" t="s">
        <v>213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"/>
      <c r="N23" s="1"/>
      <c r="O23" s="1"/>
      <c r="P23" s="1"/>
      <c r="Q23" s="1"/>
      <c r="R23" s="1"/>
      <c r="S23" s="1"/>
    </row>
    <row r="24" spans="1:19" ht="12.75" customHeight="1">
      <c r="A24" s="445" t="s">
        <v>396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1"/>
      <c r="N24" s="1"/>
      <c r="O24" s="1"/>
      <c r="P24" s="1"/>
      <c r="Q24" s="1"/>
      <c r="R24" s="1"/>
      <c r="S24" s="1"/>
    </row>
    <row r="25" spans="1:19" ht="12.75" customHeight="1">
      <c r="A25" s="335" t="s">
        <v>1040</v>
      </c>
      <c r="B25" s="2"/>
      <c r="C25" s="2"/>
      <c r="D25" s="2"/>
      <c r="E25" s="2"/>
      <c r="F25" s="2"/>
      <c r="G25" s="1"/>
      <c r="H25" s="1"/>
      <c r="I25" s="1"/>
      <c r="J25" s="388" t="s">
        <v>215</v>
      </c>
      <c r="K25" s="343"/>
      <c r="L25" s="343"/>
      <c r="M25" s="343"/>
      <c r="N25" s="1"/>
      <c r="O25" s="1"/>
      <c r="P25" s="1"/>
      <c r="Q25" s="1"/>
      <c r="R25" s="1"/>
      <c r="S25" s="1"/>
    </row>
    <row r="26" spans="1:19" ht="12.7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435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16">
    <mergeCell ref="H9:L9"/>
    <mergeCell ref="A23:L23"/>
    <mergeCell ref="A24:L24"/>
    <mergeCell ref="J25:M25"/>
    <mergeCell ref="A27:L27"/>
    <mergeCell ref="A9:A10"/>
    <mergeCell ref="B9:B10"/>
    <mergeCell ref="A22:L22"/>
    <mergeCell ref="C9:G9"/>
    <mergeCell ref="I8:L8"/>
    <mergeCell ref="L1:N1"/>
    <mergeCell ref="A2:L2"/>
    <mergeCell ref="A3:L3"/>
    <mergeCell ref="A5:L5"/>
    <mergeCell ref="F7:L7"/>
    <mergeCell ref="A7:C7"/>
  </mergeCells>
  <printOptions horizontalCentered="1"/>
  <pageMargins left="0.70866141732283472" right="0.70866141732283472" top="0.23622047244094491" bottom="0" header="0" footer="0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99"/>
  <sheetViews>
    <sheetView workbookViewId="0">
      <selection activeCell="A15" sqref="A15:XFD15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8.7109375" customWidth="1"/>
    <col min="4" max="4" width="10.140625" customWidth="1"/>
    <col min="5" max="5" width="8.140625" customWidth="1"/>
    <col min="6" max="7" width="7.28515625" customWidth="1"/>
    <col min="8" max="8" width="8.140625" customWidth="1"/>
    <col min="9" max="9" width="9.28515625" customWidth="1"/>
    <col min="10" max="10" width="10.5703125" customWidth="1"/>
    <col min="11" max="11" width="8.28515625" customWidth="1"/>
    <col min="12" max="12" width="8.7109375" customWidth="1"/>
    <col min="13" max="13" width="7.85546875" customWidth="1"/>
    <col min="14" max="14" width="8.28515625" customWidth="1"/>
    <col min="15" max="15" width="13.7109375" customWidth="1"/>
    <col min="16" max="16" width="11.85546875" customWidth="1"/>
    <col min="17" max="17" width="11.7109375" customWidth="1"/>
    <col min="18" max="21" width="9.140625" customWidth="1"/>
  </cols>
  <sheetData>
    <row r="1" spans="1:21" ht="45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441" t="s">
        <v>0</v>
      </c>
      <c r="Q1" s="343"/>
      <c r="R1" s="1"/>
      <c r="S1" s="1"/>
      <c r="T1" s="4"/>
      <c r="U1" s="4"/>
    </row>
    <row r="2" spans="1:21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6"/>
      <c r="S2" s="6"/>
      <c r="T2" s="6"/>
      <c r="U2" s="6"/>
    </row>
    <row r="3" spans="1:21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8"/>
      <c r="S3" s="8"/>
      <c r="T3" s="8"/>
      <c r="U3" s="8"/>
    </row>
    <row r="4" spans="1:21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9"/>
      <c r="O5" s="9"/>
      <c r="P5" s="10"/>
      <c r="Q5" s="1"/>
      <c r="R5" s="1"/>
      <c r="S5" s="1"/>
      <c r="T5" s="1"/>
      <c r="U5" s="1"/>
    </row>
    <row r="6" spans="1:21" ht="18" customHeight="1">
      <c r="A6" s="443" t="s">
        <v>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1"/>
      <c r="S6" s="1"/>
      <c r="T6" s="1"/>
      <c r="U6" s="1"/>
    </row>
    <row r="7" spans="1:21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388" t="s">
        <v>4</v>
      </c>
      <c r="B9" s="34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3" t="s">
        <v>5</v>
      </c>
      <c r="R9" s="14"/>
      <c r="S9" s="1"/>
      <c r="T9" s="1"/>
      <c r="U9" s="1"/>
    </row>
    <row r="10" spans="1:21" ht="12.75" customHeight="1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14" t="s">
        <v>6</v>
      </c>
      <c r="O10" s="397"/>
      <c r="P10" s="397"/>
      <c r="Q10" s="397"/>
      <c r="R10" s="1"/>
      <c r="S10" s="1"/>
      <c r="T10" s="1"/>
      <c r="U10" s="1"/>
    </row>
    <row r="11" spans="1:21" ht="28.5" customHeight="1">
      <c r="A11" s="436" t="s">
        <v>7</v>
      </c>
      <c r="B11" s="436" t="s">
        <v>8</v>
      </c>
      <c r="C11" s="451" t="s">
        <v>9</v>
      </c>
      <c r="D11" s="400"/>
      <c r="E11" s="401"/>
      <c r="F11" s="451" t="s">
        <v>10</v>
      </c>
      <c r="G11" s="400"/>
      <c r="H11" s="401"/>
      <c r="I11" s="405" t="s">
        <v>11</v>
      </c>
      <c r="J11" s="392"/>
      <c r="K11" s="393"/>
      <c r="L11" s="405" t="s">
        <v>12</v>
      </c>
      <c r="M11" s="392"/>
      <c r="N11" s="393"/>
      <c r="O11" s="451" t="s">
        <v>13</v>
      </c>
      <c r="P11" s="400"/>
      <c r="Q11" s="401"/>
      <c r="R11" s="1"/>
      <c r="S11" s="1"/>
      <c r="T11" s="1"/>
      <c r="U11" s="1"/>
    </row>
    <row r="12" spans="1:21" ht="39.75" customHeight="1">
      <c r="A12" s="390"/>
      <c r="B12" s="390"/>
      <c r="C12" s="19" t="s">
        <v>14</v>
      </c>
      <c r="D12" s="19" t="s">
        <v>15</v>
      </c>
      <c r="E12" s="20" t="s">
        <v>16</v>
      </c>
      <c r="F12" s="19" t="s">
        <v>14</v>
      </c>
      <c r="G12" s="19" t="s">
        <v>17</v>
      </c>
      <c r="H12" s="20" t="s">
        <v>16</v>
      </c>
      <c r="I12" s="19" t="s">
        <v>14</v>
      </c>
      <c r="J12" s="19" t="s">
        <v>17</v>
      </c>
      <c r="K12" s="20" t="s">
        <v>16</v>
      </c>
      <c r="L12" s="19" t="s">
        <v>14</v>
      </c>
      <c r="M12" s="19" t="s">
        <v>17</v>
      </c>
      <c r="N12" s="20" t="s">
        <v>16</v>
      </c>
      <c r="O12" s="19" t="s">
        <v>18</v>
      </c>
      <c r="P12" s="19" t="s">
        <v>19</v>
      </c>
      <c r="Q12" s="19" t="s">
        <v>20</v>
      </c>
      <c r="R12" s="1"/>
      <c r="S12" s="1"/>
      <c r="T12" s="1"/>
      <c r="U12" s="1"/>
    </row>
    <row r="13" spans="1:2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2"/>
      <c r="S13" s="22"/>
      <c r="T13" s="22"/>
      <c r="U13" s="22"/>
    </row>
    <row r="14" spans="1:21" ht="12.75" customHeight="1">
      <c r="A14" s="23">
        <v>1</v>
      </c>
      <c r="B14" s="23" t="s">
        <v>21</v>
      </c>
      <c r="C14" s="23">
        <v>279.37</v>
      </c>
      <c r="D14" s="24">
        <v>367.14</v>
      </c>
      <c r="E14" s="25">
        <f>SUM(C14:D14)</f>
        <v>646.51</v>
      </c>
      <c r="F14" s="25">
        <v>0.64</v>
      </c>
      <c r="G14" s="23">
        <v>0</v>
      </c>
      <c r="H14" s="25">
        <f>SUM(F14:G14)</f>
        <v>0.64</v>
      </c>
      <c r="I14" s="23">
        <v>163.92</v>
      </c>
      <c r="J14" s="26">
        <v>260.27999999999997</v>
      </c>
      <c r="K14" s="25">
        <f>SUM(I14:J14)</f>
        <v>424.19999999999993</v>
      </c>
      <c r="L14" s="23">
        <v>204.72</v>
      </c>
      <c r="M14" s="23">
        <v>260.27999999999997</v>
      </c>
      <c r="N14" s="25">
        <f>SUM(L14:M14)</f>
        <v>465</v>
      </c>
      <c r="O14" s="25">
        <f>F14+I14-L14</f>
        <v>-40.160000000000025</v>
      </c>
      <c r="P14" s="27">
        <v>0</v>
      </c>
      <c r="Q14" s="25">
        <f>SUM(O14:P14)</f>
        <v>-40.160000000000025</v>
      </c>
      <c r="R14" s="1"/>
      <c r="S14" s="1"/>
      <c r="T14" s="1"/>
      <c r="U14" s="1"/>
    </row>
    <row r="15" spans="1:21" ht="12.75" customHeight="1">
      <c r="A15" s="23">
        <v>2</v>
      </c>
      <c r="B15" s="23" t="s">
        <v>22</v>
      </c>
      <c r="C15" s="23">
        <v>220.18</v>
      </c>
      <c r="D15" s="23">
        <v>289.36</v>
      </c>
      <c r="E15" s="25">
        <f>SUM(C15:D15)</f>
        <v>509.54</v>
      </c>
      <c r="F15" s="23">
        <v>0.97</v>
      </c>
      <c r="G15" s="23">
        <v>0</v>
      </c>
      <c r="H15" s="23">
        <f>SUM(F15:G15)</f>
        <v>0.97</v>
      </c>
      <c r="I15" s="23">
        <v>129.18</v>
      </c>
      <c r="J15" s="23">
        <v>183.59</v>
      </c>
      <c r="K15" s="25">
        <f>SUM(I15:J15)</f>
        <v>312.77</v>
      </c>
      <c r="L15" s="23">
        <v>144.4</v>
      </c>
      <c r="M15" s="23">
        <v>183.59</v>
      </c>
      <c r="N15" s="25">
        <f>SUM(L15:M15)</f>
        <v>327.99</v>
      </c>
      <c r="O15" s="25">
        <f>F15+I15-L15</f>
        <v>-14.25</v>
      </c>
      <c r="P15" s="25">
        <v>0</v>
      </c>
      <c r="Q15" s="25">
        <f>SUM(O15:P15)</f>
        <v>-14.25</v>
      </c>
      <c r="R15" s="1"/>
      <c r="S15" s="1"/>
      <c r="T15" s="1"/>
      <c r="U15" s="1"/>
    </row>
    <row r="16" spans="1:21" ht="12.75" customHeight="1">
      <c r="A16" s="23"/>
      <c r="B16" s="1"/>
      <c r="C16" s="23"/>
      <c r="D16" s="23"/>
      <c r="E16" s="23"/>
      <c r="F16" s="2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  <c r="S16" s="1"/>
      <c r="T16" s="1"/>
      <c r="U16" s="1"/>
    </row>
    <row r="17" spans="1:21" ht="12.75" customHeight="1">
      <c r="A17" s="23"/>
      <c r="B17" s="28" t="s">
        <v>16</v>
      </c>
      <c r="C17" s="23">
        <v>514.87</v>
      </c>
      <c r="D17" s="25">
        <v>654.59</v>
      </c>
      <c r="E17" s="25">
        <f>SUM(C17:D17)</f>
        <v>1169.46</v>
      </c>
      <c r="F17" s="25">
        <f>SUM(F14:F16)</f>
        <v>1.6099999999999999</v>
      </c>
      <c r="G17" s="23">
        <v>0</v>
      </c>
      <c r="H17" s="25">
        <f>SUM(F17:G17)</f>
        <v>1.6099999999999999</v>
      </c>
      <c r="I17" s="23">
        <f>SUM(I14:I15)</f>
        <v>293.10000000000002</v>
      </c>
      <c r="J17" s="23">
        <f>SUM(J14:J16)</f>
        <v>443.87</v>
      </c>
      <c r="K17" s="25">
        <f>SUM(I17:J17)</f>
        <v>736.97</v>
      </c>
      <c r="L17" s="23">
        <f t="shared" ref="L17:M17" si="0">SUM(L14:L16)</f>
        <v>349.12</v>
      </c>
      <c r="M17" s="23">
        <f t="shared" si="0"/>
        <v>443.87</v>
      </c>
      <c r="N17" s="25">
        <f>SUM(L17:M17)</f>
        <v>792.99</v>
      </c>
      <c r="O17" s="25">
        <f>SUM(O14:O16)</f>
        <v>-54.410000000000025</v>
      </c>
      <c r="P17" s="25">
        <v>0</v>
      </c>
      <c r="Q17" s="25">
        <f>SUM(O17:P17)</f>
        <v>-54.410000000000025</v>
      </c>
      <c r="R17" s="1"/>
      <c r="S17" s="1"/>
      <c r="T17" s="1"/>
      <c r="U17" s="1"/>
    </row>
    <row r="18" spans="1:21" ht="12.75" customHeight="1">
      <c r="A18" s="24"/>
      <c r="B18" s="29"/>
      <c r="C18" s="24"/>
      <c r="D18" s="24"/>
      <c r="E18" s="27"/>
      <c r="F18" s="27"/>
      <c r="G18" s="24"/>
      <c r="H18" s="24"/>
      <c r="I18" s="24"/>
      <c r="J18" s="24"/>
      <c r="K18" s="27"/>
      <c r="L18" s="24"/>
      <c r="M18" s="24"/>
      <c r="N18" s="27"/>
      <c r="O18" s="24"/>
      <c r="P18" s="24"/>
      <c r="Q18" s="24"/>
      <c r="R18" s="1"/>
      <c r="S18" s="1"/>
      <c r="T18" s="1"/>
      <c r="U18" s="1"/>
    </row>
    <row r="19" spans="1:21" ht="12.75" customHeight="1">
      <c r="A19" s="24"/>
      <c r="B19" s="29"/>
      <c r="C19" s="24"/>
      <c r="D19" s="24"/>
      <c r="E19" s="27"/>
      <c r="F19" s="27">
        <f>F17+'T7ACC_UPY_Utlsn 00'!F16</f>
        <v>28.380000000000003</v>
      </c>
      <c r="G19" s="24"/>
      <c r="H19" s="24"/>
      <c r="I19" s="24"/>
      <c r="J19" s="24"/>
      <c r="K19" s="27"/>
      <c r="L19" s="24"/>
      <c r="M19" s="24"/>
      <c r="N19" s="27"/>
      <c r="O19" s="24"/>
      <c r="P19" s="24"/>
      <c r="Q19" s="24"/>
      <c r="R19" s="1"/>
      <c r="S19" s="1"/>
      <c r="T19" s="1"/>
      <c r="U19" s="1"/>
    </row>
    <row r="20" spans="1:21" ht="12.75" customHeight="1">
      <c r="A20" s="24"/>
      <c r="B20" s="29"/>
      <c r="C20" s="24"/>
      <c r="D20" s="24"/>
      <c r="E20" s="27"/>
      <c r="F20" s="24"/>
      <c r="G20" s="24"/>
      <c r="H20" s="24"/>
      <c r="I20" s="24"/>
      <c r="J20" s="24"/>
      <c r="K20" s="27"/>
      <c r="L20" s="24"/>
      <c r="M20" s="24"/>
      <c r="N20" s="27"/>
      <c r="O20" s="24"/>
      <c r="P20" s="24"/>
      <c r="Q20" s="24"/>
      <c r="R20" s="1"/>
      <c r="S20" s="1"/>
      <c r="T20" s="1"/>
      <c r="U20" s="1"/>
    </row>
    <row r="21" spans="1:21" ht="12.75" customHeight="1">
      <c r="A21" s="24"/>
      <c r="B21" s="29"/>
      <c r="C21" s="24"/>
      <c r="D21" s="24"/>
      <c r="E21" s="27"/>
      <c r="F21" s="24"/>
      <c r="G21" s="24"/>
      <c r="H21" s="24"/>
      <c r="I21" s="24"/>
      <c r="J21" s="24"/>
      <c r="K21" s="27"/>
      <c r="L21" s="24"/>
      <c r="M21" s="24"/>
      <c r="N21" s="27"/>
      <c r="O21" s="24"/>
      <c r="P21" s="24"/>
      <c r="Q21" s="24"/>
      <c r="R21" s="1"/>
      <c r="S21" s="1"/>
      <c r="T21" s="1"/>
      <c r="U21" s="1"/>
    </row>
    <row r="22" spans="1:21" ht="12.75" customHeight="1">
      <c r="A22" s="24"/>
      <c r="B22" s="29"/>
      <c r="C22" s="24"/>
      <c r="D22" s="24"/>
      <c r="E22" s="27"/>
      <c r="F22" s="24"/>
      <c r="G22" s="24"/>
      <c r="H22" s="24"/>
      <c r="I22" s="24"/>
      <c r="J22" s="24"/>
      <c r="K22" s="27"/>
      <c r="L22" s="24"/>
      <c r="M22" s="24"/>
      <c r="N22" s="27"/>
      <c r="O22" s="24"/>
      <c r="P22" s="24"/>
      <c r="Q22" s="24"/>
      <c r="R22" s="1"/>
      <c r="S22" s="1"/>
      <c r="T22" s="1"/>
      <c r="U22" s="1"/>
    </row>
    <row r="23" spans="1:21" ht="12.75" customHeight="1">
      <c r="A23" s="29"/>
      <c r="B23" s="2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>
      <c r="A25" s="457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1"/>
      <c r="S25" s="1"/>
      <c r="T25" s="1"/>
      <c r="U25" s="1"/>
    </row>
    <row r="26" spans="1:21" ht="15.7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"/>
      <c r="S26" s="1"/>
      <c r="T26" s="1"/>
      <c r="U26" s="1"/>
    </row>
    <row r="27" spans="1:21" ht="15.75" customHeight="1">
      <c r="A27" s="335" t="s">
        <v>1040</v>
      </c>
      <c r="B27" s="2"/>
      <c r="C27" s="2"/>
      <c r="D27" s="2"/>
      <c r="E27" s="2"/>
      <c r="F27" s="2"/>
      <c r="G27" s="2"/>
      <c r="H27" s="2"/>
      <c r="I27" s="2"/>
      <c r="J27" s="385" t="s">
        <v>23</v>
      </c>
      <c r="K27" s="343"/>
      <c r="L27" s="343"/>
      <c r="M27" s="343"/>
      <c r="N27" s="343"/>
      <c r="O27" s="343"/>
      <c r="P27" s="343"/>
      <c r="Q27" s="343"/>
      <c r="R27" s="1"/>
      <c r="S27" s="1"/>
      <c r="T27" s="1"/>
      <c r="U27" s="1"/>
    </row>
    <row r="28" spans="1:21" ht="12.75" customHeight="1">
      <c r="A28" s="385" t="s">
        <v>24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1"/>
      <c r="S28" s="1"/>
      <c r="T28" s="1"/>
      <c r="U28" s="1"/>
    </row>
    <row r="29" spans="1:21" ht="12.75" customHeight="1">
      <c r="A29" s="385" t="s">
        <v>25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1"/>
      <c r="S29" s="1"/>
      <c r="T29" s="1"/>
      <c r="U29" s="1"/>
    </row>
    <row r="30" spans="1:21" ht="12.75" customHeight="1">
      <c r="A30" s="2"/>
      <c r="B30" s="2"/>
      <c r="C30" s="2"/>
      <c r="D30" s="2"/>
      <c r="E30" s="2"/>
      <c r="F30" s="388" t="s">
        <v>26</v>
      </c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</sheetData>
  <mergeCells count="18">
    <mergeCell ref="F30:R30"/>
    <mergeCell ref="A25:Q25"/>
    <mergeCell ref="J27:Q27"/>
    <mergeCell ref="A28:Q28"/>
    <mergeCell ref="A29:Q29"/>
    <mergeCell ref="I11:K11"/>
    <mergeCell ref="L11:N11"/>
    <mergeCell ref="N10:Q10"/>
    <mergeCell ref="A9:B9"/>
    <mergeCell ref="P1:Q1"/>
    <mergeCell ref="A6:Q6"/>
    <mergeCell ref="A2:Q2"/>
    <mergeCell ref="A3:Q3"/>
    <mergeCell ref="O11:Q11"/>
    <mergeCell ref="A11:A12"/>
    <mergeCell ref="B11:B12"/>
    <mergeCell ref="C11:E11"/>
    <mergeCell ref="F11:H11"/>
  </mergeCells>
  <printOptions horizontalCentered="1"/>
  <pageMargins left="0.70866141732283472" right="0.70866141732283472" top="0.23622047244094491" bottom="0" header="0" footer="0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9"/>
  <sheetViews>
    <sheetView topLeftCell="E1" workbookViewId="0">
      <selection activeCell="V12" sqref="V12:V13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8.7109375" customWidth="1"/>
    <col min="4" max="4" width="8.140625" customWidth="1"/>
    <col min="5" max="5" width="10" customWidth="1"/>
    <col min="6" max="7" width="7.28515625" customWidth="1"/>
    <col min="8" max="8" width="8.140625" customWidth="1"/>
    <col min="9" max="9" width="9.28515625" customWidth="1"/>
    <col min="10" max="10" width="10" customWidth="1"/>
    <col min="11" max="11" width="8.42578125" customWidth="1"/>
    <col min="12" max="12" width="8.7109375" customWidth="1"/>
    <col min="13" max="13" width="7.85546875" customWidth="1"/>
    <col min="14" max="14" width="7.140625" customWidth="1"/>
    <col min="15" max="15" width="13.7109375" customWidth="1"/>
    <col min="16" max="16" width="11.85546875" customWidth="1"/>
    <col min="17" max="17" width="9.7109375" customWidth="1"/>
    <col min="18" max="21" width="9.140625" customWidth="1"/>
  </cols>
  <sheetData>
    <row r="1" spans="1:22" ht="51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441" t="s">
        <v>453</v>
      </c>
      <c r="Q1" s="343"/>
      <c r="R1" s="435"/>
      <c r="S1" s="1"/>
      <c r="T1" s="4"/>
      <c r="U1" s="4"/>
    </row>
    <row r="2" spans="1:22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6"/>
      <c r="T2" s="6"/>
      <c r="U2" s="6"/>
    </row>
    <row r="3" spans="1:22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8"/>
      <c r="T3" s="8"/>
      <c r="U3" s="8"/>
    </row>
    <row r="4" spans="1:2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43"/>
      <c r="S4" s="1"/>
      <c r="T4" s="1"/>
      <c r="U4" s="1"/>
    </row>
    <row r="5" spans="1:22" ht="9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9"/>
      <c r="O5" s="9"/>
      <c r="P5" s="10"/>
      <c r="Q5" s="1"/>
      <c r="R5" s="343"/>
      <c r="S5" s="1"/>
      <c r="T5" s="1"/>
      <c r="U5" s="1"/>
    </row>
    <row r="6" spans="1:22" ht="18" customHeight="1">
      <c r="A6" s="1"/>
      <c r="B6" s="151"/>
      <c r="C6" s="151"/>
      <c r="D6" s="412" t="s">
        <v>454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1"/>
      <c r="Q6" s="1"/>
      <c r="R6" s="343"/>
      <c r="S6" s="1"/>
      <c r="T6" s="1"/>
      <c r="U6" s="1"/>
    </row>
    <row r="7" spans="1:2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43"/>
      <c r="S7" s="1"/>
      <c r="T7" s="1"/>
      <c r="U7" s="1"/>
    </row>
    <row r="8" spans="1:22" ht="12.75" customHeight="1">
      <c r="A8" s="388" t="s">
        <v>4</v>
      </c>
      <c r="B8" s="34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3" t="s">
        <v>5</v>
      </c>
      <c r="R8" s="343"/>
      <c r="S8" s="1"/>
      <c r="T8" s="1"/>
      <c r="U8" s="1"/>
    </row>
    <row r="9" spans="1:22" ht="12.75" customHeight="1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14" t="s">
        <v>455</v>
      </c>
      <c r="O9" s="397"/>
      <c r="P9" s="397"/>
      <c r="Q9" s="397"/>
      <c r="R9" s="343"/>
      <c r="S9" s="1"/>
      <c r="T9" s="1"/>
      <c r="U9" s="1"/>
    </row>
    <row r="10" spans="1:22" ht="36.75" customHeight="1">
      <c r="A10" s="436" t="s">
        <v>7</v>
      </c>
      <c r="B10" s="436" t="s">
        <v>8</v>
      </c>
      <c r="C10" s="451" t="s">
        <v>456</v>
      </c>
      <c r="D10" s="400"/>
      <c r="E10" s="401"/>
      <c r="F10" s="451" t="s">
        <v>419</v>
      </c>
      <c r="G10" s="400"/>
      <c r="H10" s="401"/>
      <c r="I10" s="405" t="s">
        <v>11</v>
      </c>
      <c r="J10" s="392"/>
      <c r="K10" s="393"/>
      <c r="L10" s="405" t="s">
        <v>12</v>
      </c>
      <c r="M10" s="392"/>
      <c r="N10" s="393"/>
      <c r="O10" s="451" t="s">
        <v>457</v>
      </c>
      <c r="P10" s="400"/>
      <c r="Q10" s="401"/>
      <c r="R10" s="343"/>
      <c r="S10" s="1"/>
      <c r="T10" s="1"/>
      <c r="U10" s="1"/>
    </row>
    <row r="11" spans="1:22" ht="39.75" customHeight="1">
      <c r="A11" s="390"/>
      <c r="B11" s="390"/>
      <c r="C11" s="19" t="s">
        <v>14</v>
      </c>
      <c r="D11" s="19" t="s">
        <v>15</v>
      </c>
      <c r="E11" s="20" t="s">
        <v>16</v>
      </c>
      <c r="F11" s="19" t="s">
        <v>14</v>
      </c>
      <c r="G11" s="19" t="s">
        <v>17</v>
      </c>
      <c r="H11" s="20" t="s">
        <v>16</v>
      </c>
      <c r="I11" s="19" t="s">
        <v>14</v>
      </c>
      <c r="J11" s="19" t="s">
        <v>17</v>
      </c>
      <c r="K11" s="20" t="s">
        <v>16</v>
      </c>
      <c r="L11" s="19" t="s">
        <v>14</v>
      </c>
      <c r="M11" s="19" t="s">
        <v>17</v>
      </c>
      <c r="N11" s="20" t="s">
        <v>16</v>
      </c>
      <c r="O11" s="19" t="s">
        <v>18</v>
      </c>
      <c r="P11" s="19" t="s">
        <v>19</v>
      </c>
      <c r="Q11" s="19" t="s">
        <v>20</v>
      </c>
      <c r="R11" s="1"/>
      <c r="S11" s="1"/>
      <c r="T11" s="1"/>
      <c r="U11" s="1"/>
    </row>
    <row r="12" spans="1:22" ht="12.75" customHeight="1">
      <c r="A12" s="21">
        <v>1</v>
      </c>
      <c r="B12" s="298">
        <v>2</v>
      </c>
      <c r="C12" s="298">
        <v>3</v>
      </c>
      <c r="D12" s="298">
        <v>4</v>
      </c>
      <c r="E12" s="298">
        <v>5</v>
      </c>
      <c r="F12" s="298">
        <v>6</v>
      </c>
      <c r="G12" s="298">
        <v>7</v>
      </c>
      <c r="H12" s="298">
        <v>8</v>
      </c>
      <c r="I12" s="298">
        <v>9</v>
      </c>
      <c r="J12" s="298">
        <v>10</v>
      </c>
      <c r="K12" s="298">
        <v>11</v>
      </c>
      <c r="L12" s="298">
        <v>12</v>
      </c>
      <c r="M12" s="298">
        <v>13</v>
      </c>
      <c r="N12" s="298">
        <v>14</v>
      </c>
      <c r="O12" s="298">
        <v>15</v>
      </c>
      <c r="P12" s="298">
        <v>16</v>
      </c>
      <c r="Q12" s="298">
        <v>17</v>
      </c>
      <c r="R12" s="22"/>
      <c r="S12" s="340">
        <f>E13+T7_CC_PY_Utlsn!E14</f>
        <v>1167.6599999999999</v>
      </c>
      <c r="T12" s="340">
        <f>F13+T7_CC_PY_Utlsn!F14</f>
        <v>15.450000000000001</v>
      </c>
      <c r="U12" s="340">
        <f>K13+T7_CC_PY_Utlsn!K14</f>
        <v>747.56</v>
      </c>
      <c r="V12" s="340">
        <f>N13+T7_CC_PY_Utlsn!N14</f>
        <v>821.06999999999994</v>
      </c>
    </row>
    <row r="13" spans="1:22" ht="12.75" customHeight="1">
      <c r="A13" s="43">
        <v>1</v>
      </c>
      <c r="B13" s="299" t="s">
        <v>21</v>
      </c>
      <c r="C13" s="299">
        <v>289.52</v>
      </c>
      <c r="D13" s="299">
        <v>231.63</v>
      </c>
      <c r="E13" s="299">
        <f>SUM(C13:D13)</f>
        <v>521.15</v>
      </c>
      <c r="F13" s="299">
        <v>14.81</v>
      </c>
      <c r="G13" s="299">
        <v>0</v>
      </c>
      <c r="H13" s="299">
        <f>SUM(F13:G13)</f>
        <v>14.81</v>
      </c>
      <c r="I13" s="299">
        <v>164.94</v>
      </c>
      <c r="J13" s="299">
        <v>158.41999999999999</v>
      </c>
      <c r="K13" s="299">
        <f>SUM(I13:J13)</f>
        <v>323.36</v>
      </c>
      <c r="L13" s="300">
        <v>197.65</v>
      </c>
      <c r="M13" s="299">
        <v>158.41999999999999</v>
      </c>
      <c r="N13" s="300">
        <f>SUM(L13:M13)</f>
        <v>356.07</v>
      </c>
      <c r="O13" s="300">
        <f>F13+I13-L13</f>
        <v>-17.900000000000006</v>
      </c>
      <c r="P13" s="299">
        <v>0</v>
      </c>
      <c r="Q13" s="300">
        <f>SUM(O13:P13)</f>
        <v>-17.900000000000006</v>
      </c>
      <c r="R13" s="1"/>
      <c r="S13" s="340">
        <f>E14+T7_CC_PY_Utlsn!E15</f>
        <v>914.77</v>
      </c>
      <c r="T13" s="340">
        <f>F14+T7_CC_PY_Utlsn!F15</f>
        <v>12.930000000000001</v>
      </c>
      <c r="U13" s="340">
        <f>K14+T7_CC_PY_Utlsn!K15</f>
        <v>549.81999999999994</v>
      </c>
      <c r="V13" s="340">
        <f>N14+T7_CC_PY_Utlsn!N15</f>
        <v>573.08000000000004</v>
      </c>
    </row>
    <row r="14" spans="1:22" ht="12.75" customHeight="1">
      <c r="A14" s="43">
        <v>2</v>
      </c>
      <c r="B14" s="299" t="s">
        <v>22</v>
      </c>
      <c r="C14" s="299">
        <v>224.71</v>
      </c>
      <c r="D14" s="299">
        <v>180.52</v>
      </c>
      <c r="E14" s="299">
        <f>SUM(C14:D14)</f>
        <v>405.23</v>
      </c>
      <c r="F14" s="299">
        <v>11.96</v>
      </c>
      <c r="G14" s="299">
        <v>0</v>
      </c>
      <c r="H14" s="299">
        <f>SUM(F14:G14)</f>
        <v>11.96</v>
      </c>
      <c r="I14" s="299">
        <v>128.01</v>
      </c>
      <c r="J14" s="299">
        <v>109.04</v>
      </c>
      <c r="K14" s="299">
        <f>SUM(I14:J14)</f>
        <v>237.05</v>
      </c>
      <c r="L14" s="299">
        <v>136.05000000000001</v>
      </c>
      <c r="M14" s="299">
        <v>109.04</v>
      </c>
      <c r="N14" s="300">
        <f>SUM(L14:M14)</f>
        <v>245.09000000000003</v>
      </c>
      <c r="O14" s="299">
        <f>F14+I14-L14</f>
        <v>3.9199999999999875</v>
      </c>
      <c r="P14" s="299">
        <v>0</v>
      </c>
      <c r="Q14" s="299">
        <f>SUM(O14:P14)</f>
        <v>3.9199999999999875</v>
      </c>
      <c r="R14" s="1"/>
      <c r="S14" s="1"/>
      <c r="T14" s="1"/>
      <c r="U14" s="1"/>
    </row>
    <row r="15" spans="1:22" ht="12.75" customHeight="1">
      <c r="A15" s="43"/>
      <c r="B15" s="301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1"/>
      <c r="S15" s="1"/>
      <c r="T15" s="1"/>
      <c r="U15" s="1"/>
    </row>
    <row r="16" spans="1:22" ht="12.75" customHeight="1">
      <c r="A16" s="43"/>
      <c r="B16" s="302" t="s">
        <v>16</v>
      </c>
      <c r="C16" s="299">
        <v>514.23</v>
      </c>
      <c r="D16" s="299">
        <v>412.15</v>
      </c>
      <c r="E16" s="299">
        <f>SUM(C16:D16)</f>
        <v>926.38</v>
      </c>
      <c r="F16" s="299">
        <f>SUM(F13:F15)</f>
        <v>26.770000000000003</v>
      </c>
      <c r="G16" s="299">
        <v>0</v>
      </c>
      <c r="H16" s="299">
        <f>SUM(F16:G16)</f>
        <v>26.770000000000003</v>
      </c>
      <c r="I16" s="299">
        <f>I13+I14</f>
        <v>292.95</v>
      </c>
      <c r="J16" s="299">
        <f>SUM(J13:J15)</f>
        <v>267.45999999999998</v>
      </c>
      <c r="K16" s="299">
        <f>SUM(I16:J16)</f>
        <v>560.41</v>
      </c>
      <c r="L16" s="300">
        <f t="shared" ref="L16:M16" si="0">SUM(L13:L15)</f>
        <v>333.70000000000005</v>
      </c>
      <c r="M16" s="299">
        <f t="shared" si="0"/>
        <v>267.45999999999998</v>
      </c>
      <c r="N16" s="300">
        <f>SUM(L16:M16)</f>
        <v>601.16000000000008</v>
      </c>
      <c r="O16" s="300">
        <f>SUM(O13:O15)</f>
        <v>-13.980000000000018</v>
      </c>
      <c r="P16" s="299">
        <v>0</v>
      </c>
      <c r="Q16" s="300">
        <f>SUM(O16:P16)</f>
        <v>-13.980000000000018</v>
      </c>
      <c r="R16" s="1"/>
      <c r="S16" s="1"/>
      <c r="T16" s="1"/>
      <c r="U16" s="1"/>
    </row>
    <row r="17" spans="1:21" ht="12.75" customHeight="1">
      <c r="A17" s="24"/>
      <c r="B17" s="2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7"/>
      <c r="O17" s="24"/>
      <c r="P17" s="24"/>
      <c r="Q17" s="27"/>
      <c r="R17" s="1"/>
      <c r="S17" s="1"/>
      <c r="T17" s="1"/>
      <c r="U17" s="1"/>
    </row>
    <row r="18" spans="1:21" ht="12.75" customHeight="1">
      <c r="A18" s="24"/>
      <c r="B18" s="2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7"/>
      <c r="O18" s="24"/>
      <c r="P18" s="24"/>
      <c r="Q18" s="27"/>
      <c r="R18" s="1"/>
      <c r="S18" s="1"/>
      <c r="T18" s="1"/>
      <c r="U18" s="1"/>
    </row>
    <row r="19" spans="1:21" ht="12.75" customHeight="1">
      <c r="A19" s="24"/>
      <c r="B19" s="2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7"/>
      <c r="O19" s="24"/>
      <c r="P19" s="24"/>
      <c r="Q19" s="27"/>
      <c r="R19" s="1"/>
      <c r="S19" s="1"/>
      <c r="T19" s="1"/>
      <c r="U19" s="1"/>
    </row>
    <row r="20" spans="1:21" ht="12.75" customHeight="1">
      <c r="A20" s="24"/>
      <c r="B20" s="29"/>
      <c r="C20" s="24"/>
      <c r="D20" s="24"/>
      <c r="E20" s="24">
        <f>3.23*58000*220/100000</f>
        <v>412.14800000000002</v>
      </c>
      <c r="F20" s="24"/>
      <c r="G20" s="24"/>
      <c r="H20" s="24"/>
      <c r="I20" s="24"/>
      <c r="J20" s="24"/>
      <c r="K20" s="24"/>
      <c r="L20" s="24"/>
      <c r="M20" s="24"/>
      <c r="N20" s="27"/>
      <c r="O20" s="24"/>
      <c r="P20" s="24"/>
      <c r="Q20" s="27"/>
      <c r="R20" s="1"/>
      <c r="S20" s="1"/>
      <c r="T20" s="1"/>
      <c r="U20" s="1"/>
    </row>
    <row r="21" spans="1:21" ht="12.75" customHeight="1">
      <c r="A21" s="24"/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7"/>
      <c r="O21" s="24"/>
      <c r="P21" s="24"/>
      <c r="Q21" s="27"/>
      <c r="R21" s="1"/>
      <c r="S21" s="1"/>
      <c r="T21" s="1"/>
      <c r="U21" s="1"/>
    </row>
    <row r="22" spans="1:21" ht="12.75" customHeight="1">
      <c r="A22" s="29"/>
      <c r="B22" s="2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>
      <c r="A24" s="457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1"/>
      <c r="S24" s="1"/>
      <c r="T24" s="1"/>
      <c r="U24" s="1"/>
    </row>
    <row r="25" spans="1:21" ht="15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"/>
      <c r="S25" s="1"/>
      <c r="T25" s="1"/>
      <c r="U25" s="1"/>
    </row>
    <row r="26" spans="1:21" ht="15.75" customHeight="1">
      <c r="A26" s="335" t="s">
        <v>1040</v>
      </c>
      <c r="B26" s="2"/>
      <c r="C26" s="2"/>
      <c r="D26" s="2"/>
      <c r="E26" s="2"/>
      <c r="F26" s="2"/>
      <c r="G26" s="2"/>
      <c r="H26" s="2"/>
      <c r="I26" s="2"/>
      <c r="J26" s="385" t="s">
        <v>458</v>
      </c>
      <c r="K26" s="343"/>
      <c r="L26" s="343"/>
      <c r="M26" s="343"/>
      <c r="N26" s="343"/>
      <c r="O26" s="343"/>
      <c r="P26" s="343"/>
      <c r="Q26" s="343"/>
      <c r="R26" s="1"/>
      <c r="S26" s="1"/>
      <c r="T26" s="1"/>
      <c r="U26" s="1"/>
    </row>
    <row r="27" spans="1:21" ht="12.75" customHeight="1">
      <c r="A27" s="385" t="s">
        <v>459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1"/>
      <c r="S27" s="1"/>
      <c r="T27" s="1"/>
      <c r="U27" s="1"/>
    </row>
    <row r="28" spans="1:21" ht="12.75" customHeight="1">
      <c r="A28" s="385" t="s">
        <v>460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1"/>
      <c r="S28" s="1"/>
      <c r="T28" s="1"/>
      <c r="U28" s="1"/>
    </row>
    <row r="29" spans="1:21" ht="12.75" customHeight="1">
      <c r="A29" s="2"/>
      <c r="B29" s="2"/>
      <c r="C29" s="2"/>
      <c r="D29" s="2"/>
      <c r="E29" s="2"/>
      <c r="F29" s="388" t="s">
        <v>461</v>
      </c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2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</sheetData>
  <mergeCells count="19">
    <mergeCell ref="F29:Q29"/>
    <mergeCell ref="F10:H10"/>
    <mergeCell ref="I10:K10"/>
    <mergeCell ref="J26:Q26"/>
    <mergeCell ref="A24:Q24"/>
    <mergeCell ref="L10:N10"/>
    <mergeCell ref="C10:E10"/>
    <mergeCell ref="A27:Q27"/>
    <mergeCell ref="O10:Q10"/>
    <mergeCell ref="A10:A11"/>
    <mergeCell ref="B10:B11"/>
    <mergeCell ref="A28:Q28"/>
    <mergeCell ref="P1:Q1"/>
    <mergeCell ref="R1:R10"/>
    <mergeCell ref="A2:Q2"/>
    <mergeCell ref="A3:Q3"/>
    <mergeCell ref="D6:O6"/>
    <mergeCell ref="A8:B8"/>
    <mergeCell ref="N9:Q9"/>
  </mergeCells>
  <printOptions horizontalCentered="1"/>
  <pageMargins left="0.70866141732283472" right="0.70866141732283472" top="0.23622047244094491" bottom="0" header="0" footer="0"/>
  <pageSetup paperSize="9" scale="6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9"/>
  <sheetViews>
    <sheetView zoomScale="85" zoomScaleNormal="85" workbookViewId="0">
      <selection activeCell="A16" sqref="A16:XFD16"/>
    </sheetView>
  </sheetViews>
  <sheetFormatPr defaultColWidth="12.5703125" defaultRowHeight="15" customHeight="1"/>
  <cols>
    <col min="1" max="1" width="8.5703125" customWidth="1"/>
    <col min="2" max="2" width="11.5703125" customWidth="1"/>
    <col min="3" max="3" width="14.7109375" customWidth="1"/>
    <col min="4" max="4" width="11.42578125" customWidth="1"/>
    <col min="5" max="5" width="12.42578125" customWidth="1"/>
    <col min="6" max="6" width="12" customWidth="1"/>
    <col min="7" max="7" width="13.140625" customWidth="1"/>
    <col min="8" max="19" width="8.5703125" customWidth="1"/>
    <col min="20" max="20" width="10.42578125" customWidth="1"/>
    <col min="21" max="21" width="11.28515625" customWidth="1"/>
    <col min="22" max="22" width="11.85546875" customWidth="1"/>
  </cols>
  <sheetData>
    <row r="1" spans="1:22" ht="12.75" customHeight="1">
      <c r="Q1" s="458" t="s">
        <v>462</v>
      </c>
      <c r="R1" s="343"/>
      <c r="S1" s="343"/>
      <c r="T1" s="343"/>
      <c r="U1" s="343"/>
      <c r="V1" s="343"/>
    </row>
    <row r="2" spans="1:22" ht="12.75" customHeight="1"/>
    <row r="3" spans="1:22" ht="12.75" customHeight="1">
      <c r="A3" s="442" t="s">
        <v>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22" ht="12.75" customHeight="1">
      <c r="A4" s="411" t="s">
        <v>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8"/>
    </row>
    <row r="5" spans="1:22" ht="12.75" customHeight="1">
      <c r="A5" s="431" t="s">
        <v>463</v>
      </c>
      <c r="B5" s="34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U6" s="2"/>
    </row>
    <row r="7" spans="1:22" ht="12.75" customHeight="1"/>
    <row r="8" spans="1:22" ht="12.75" customHeight="1">
      <c r="A8" s="412" t="s">
        <v>464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</row>
    <row r="9" spans="1:22" ht="12.75" customHeight="1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Q9" s="2"/>
      <c r="R9" s="2"/>
      <c r="S9" s="2"/>
      <c r="U9" s="453" t="s">
        <v>465</v>
      </c>
      <c r="V9" s="343"/>
    </row>
    <row r="10" spans="1:22" ht="12.75" customHeight="1">
      <c r="P10" s="430" t="s">
        <v>283</v>
      </c>
      <c r="Q10" s="397"/>
      <c r="R10" s="397"/>
      <c r="S10" s="397"/>
      <c r="T10" s="397"/>
      <c r="U10" s="397"/>
      <c r="V10" s="397"/>
    </row>
    <row r="11" spans="1:22" ht="28.5" customHeight="1">
      <c r="A11" s="460" t="s">
        <v>180</v>
      </c>
      <c r="B11" s="436" t="s">
        <v>466</v>
      </c>
      <c r="C11" s="436" t="s">
        <v>467</v>
      </c>
      <c r="D11" s="436" t="s">
        <v>468</v>
      </c>
      <c r="E11" s="459" t="s">
        <v>469</v>
      </c>
      <c r="F11" s="400"/>
      <c r="G11" s="401"/>
      <c r="H11" s="451" t="s">
        <v>419</v>
      </c>
      <c r="I11" s="400"/>
      <c r="J11" s="401"/>
      <c r="K11" s="405" t="s">
        <v>470</v>
      </c>
      <c r="L11" s="392"/>
      <c r="M11" s="393"/>
      <c r="N11" s="459" t="s">
        <v>471</v>
      </c>
      <c r="O11" s="400"/>
      <c r="P11" s="401"/>
      <c r="Q11" s="451" t="s">
        <v>472</v>
      </c>
      <c r="R11" s="400"/>
      <c r="S11" s="401"/>
      <c r="T11" s="436" t="s">
        <v>473</v>
      </c>
      <c r="U11" s="436" t="s">
        <v>474</v>
      </c>
      <c r="V11" s="436" t="s">
        <v>475</v>
      </c>
    </row>
    <row r="12" spans="1:22" ht="65.25" customHeight="1">
      <c r="A12" s="390"/>
      <c r="B12" s="390"/>
      <c r="C12" s="390"/>
      <c r="D12" s="390"/>
      <c r="E12" s="19" t="s">
        <v>177</v>
      </c>
      <c r="F12" s="19" t="s">
        <v>178</v>
      </c>
      <c r="G12" s="19" t="s">
        <v>16</v>
      </c>
      <c r="H12" s="19" t="s">
        <v>177</v>
      </c>
      <c r="I12" s="19" t="s">
        <v>178</v>
      </c>
      <c r="J12" s="19" t="s">
        <v>16</v>
      </c>
      <c r="K12" s="19" t="s">
        <v>177</v>
      </c>
      <c r="L12" s="19" t="s">
        <v>178</v>
      </c>
      <c r="M12" s="19" t="s">
        <v>16</v>
      </c>
      <c r="N12" s="19" t="s">
        <v>177</v>
      </c>
      <c r="O12" s="19" t="s">
        <v>178</v>
      </c>
      <c r="P12" s="19" t="s">
        <v>16</v>
      </c>
      <c r="Q12" s="19" t="s">
        <v>476</v>
      </c>
      <c r="R12" s="19" t="s">
        <v>477</v>
      </c>
      <c r="S12" s="19" t="s">
        <v>478</v>
      </c>
      <c r="T12" s="390"/>
      <c r="U12" s="390"/>
      <c r="V12" s="390"/>
    </row>
    <row r="13" spans="1:22" ht="12.75" customHeight="1">
      <c r="A13" s="63">
        <v>1</v>
      </c>
      <c r="B13" s="96">
        <v>2</v>
      </c>
      <c r="C13" s="23">
        <v>3</v>
      </c>
      <c r="D13" s="96">
        <v>4</v>
      </c>
      <c r="E13" s="96">
        <v>5</v>
      </c>
      <c r="F13" s="23">
        <v>6</v>
      </c>
      <c r="G13" s="96">
        <v>7</v>
      </c>
      <c r="H13" s="96">
        <v>8</v>
      </c>
      <c r="I13" s="23">
        <v>9</v>
      </c>
      <c r="J13" s="96">
        <v>10</v>
      </c>
      <c r="K13" s="96">
        <v>11</v>
      </c>
      <c r="L13" s="23">
        <v>12</v>
      </c>
      <c r="M13" s="96">
        <v>13</v>
      </c>
      <c r="N13" s="96">
        <v>14</v>
      </c>
      <c r="O13" s="23">
        <v>15</v>
      </c>
      <c r="P13" s="96">
        <v>16</v>
      </c>
      <c r="Q13" s="96">
        <v>17</v>
      </c>
      <c r="R13" s="23">
        <v>18</v>
      </c>
      <c r="S13" s="96">
        <v>19</v>
      </c>
      <c r="T13" s="96">
        <v>20</v>
      </c>
      <c r="U13" s="23">
        <v>21</v>
      </c>
      <c r="V13" s="96">
        <v>22</v>
      </c>
    </row>
    <row r="14" spans="1:22" ht="12.75" customHeight="1">
      <c r="A14" s="136"/>
      <c r="B14" s="13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1:22" ht="12.75" customHeight="1">
      <c r="A15" s="23">
        <v>1</v>
      </c>
      <c r="B15" s="103" t="s">
        <v>327</v>
      </c>
      <c r="C15" s="23">
        <v>902</v>
      </c>
      <c r="D15" s="23">
        <v>902</v>
      </c>
      <c r="E15" s="23">
        <v>54.12</v>
      </c>
      <c r="F15" s="25">
        <v>36.08</v>
      </c>
      <c r="G15" s="25">
        <f>SUM(E15:F15)</f>
        <v>90.199999999999989</v>
      </c>
      <c r="H15" s="23">
        <v>11.84</v>
      </c>
      <c r="I15" s="23">
        <v>0</v>
      </c>
      <c r="J15" s="23">
        <f>SUM(H15:I15)</f>
        <v>11.84</v>
      </c>
      <c r="K15" s="23">
        <v>20.69</v>
      </c>
      <c r="L15" s="23">
        <v>33.409999999999997</v>
      </c>
      <c r="M15" s="23">
        <v>54.1</v>
      </c>
      <c r="N15" s="157">
        <v>41.36</v>
      </c>
      <c r="O15" s="157">
        <v>24.58</v>
      </c>
      <c r="P15" s="157">
        <f>SUM(N15:O15)</f>
        <v>65.94</v>
      </c>
      <c r="Q15" s="23">
        <f t="shared" ref="Q15:S15" si="0">H15+K15-N15</f>
        <v>-8.8299999999999983</v>
      </c>
      <c r="R15" s="23">
        <f t="shared" si="0"/>
        <v>8.8299999999999983</v>
      </c>
      <c r="S15" s="23">
        <f t="shared" si="0"/>
        <v>0</v>
      </c>
      <c r="T15" s="23">
        <v>0</v>
      </c>
      <c r="U15" s="23">
        <v>902</v>
      </c>
      <c r="V15" s="23">
        <v>902</v>
      </c>
    </row>
    <row r="16" spans="1:22" ht="12.75" customHeight="1">
      <c r="A16" s="23">
        <v>2</v>
      </c>
      <c r="B16" s="103" t="s">
        <v>328</v>
      </c>
      <c r="C16" s="23">
        <v>633</v>
      </c>
      <c r="D16" s="23">
        <v>633</v>
      </c>
      <c r="E16" s="23">
        <v>37.979999999999997</v>
      </c>
      <c r="F16" s="23">
        <v>25.32</v>
      </c>
      <c r="G16" s="25">
        <f>SUM(E16:F16)</f>
        <v>63.3</v>
      </c>
      <c r="H16" s="23">
        <v>7.6</v>
      </c>
      <c r="I16" s="23">
        <v>0</v>
      </c>
      <c r="J16" s="23">
        <f>SUM(H16:I16)</f>
        <v>7.6</v>
      </c>
      <c r="K16" s="23">
        <v>14.53</v>
      </c>
      <c r="L16" s="23">
        <v>24.81</v>
      </c>
      <c r="M16" s="23">
        <f>SUM(K16:L16)</f>
        <v>39.339999999999996</v>
      </c>
      <c r="N16" s="157">
        <v>29.44</v>
      </c>
      <c r="O16" s="157">
        <v>17.5</v>
      </c>
      <c r="P16" s="157">
        <f>SUM(N16:O16)</f>
        <v>46.94</v>
      </c>
      <c r="Q16" s="23">
        <f t="shared" ref="Q16:S16" si="1">H16+K16-N16</f>
        <v>-7.3100000000000023</v>
      </c>
      <c r="R16" s="23">
        <f t="shared" si="1"/>
        <v>7.3099999999999987</v>
      </c>
      <c r="S16" s="23">
        <f t="shared" si="1"/>
        <v>0</v>
      </c>
      <c r="T16" s="23" t="s">
        <v>479</v>
      </c>
      <c r="U16" s="23">
        <v>633</v>
      </c>
      <c r="V16" s="23">
        <v>633</v>
      </c>
    </row>
    <row r="17" spans="1:22" ht="12.75" customHeight="1">
      <c r="A17" s="23"/>
      <c r="B17" s="1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8"/>
      <c r="O17" s="158"/>
      <c r="P17" s="158"/>
      <c r="Q17" s="159"/>
      <c r="R17" s="159"/>
      <c r="S17" s="159"/>
      <c r="T17" s="159"/>
      <c r="U17" s="23"/>
      <c r="V17" s="23"/>
    </row>
    <row r="18" spans="1:22" ht="12.75" customHeight="1">
      <c r="A18" s="51" t="s">
        <v>16</v>
      </c>
      <c r="B18" s="14"/>
      <c r="C18" s="23">
        <f t="shared" ref="C18:S18" si="2">SUM(C15+C16)</f>
        <v>1535</v>
      </c>
      <c r="D18" s="23">
        <f t="shared" si="2"/>
        <v>1535</v>
      </c>
      <c r="E18" s="23">
        <f t="shared" si="2"/>
        <v>92.1</v>
      </c>
      <c r="F18" s="25">
        <f t="shared" si="2"/>
        <v>61.4</v>
      </c>
      <c r="G18" s="25">
        <f t="shared" si="2"/>
        <v>153.5</v>
      </c>
      <c r="H18" s="23">
        <f t="shared" si="2"/>
        <v>19.439999999999998</v>
      </c>
      <c r="I18" s="23">
        <f t="shared" si="2"/>
        <v>0</v>
      </c>
      <c r="J18" s="23">
        <f t="shared" si="2"/>
        <v>19.439999999999998</v>
      </c>
      <c r="K18" s="23">
        <f t="shared" si="2"/>
        <v>35.22</v>
      </c>
      <c r="L18" s="23">
        <f t="shared" si="2"/>
        <v>58.22</v>
      </c>
      <c r="M18" s="23">
        <f t="shared" si="2"/>
        <v>93.44</v>
      </c>
      <c r="N18" s="157">
        <f t="shared" si="2"/>
        <v>70.8</v>
      </c>
      <c r="O18" s="157">
        <f t="shared" si="2"/>
        <v>42.08</v>
      </c>
      <c r="P18" s="157">
        <f t="shared" si="2"/>
        <v>112.88</v>
      </c>
      <c r="Q18" s="23">
        <f t="shared" si="2"/>
        <v>-16.14</v>
      </c>
      <c r="R18" s="23">
        <f t="shared" si="2"/>
        <v>16.139999999999997</v>
      </c>
      <c r="S18" s="23">
        <f t="shared" si="2"/>
        <v>0</v>
      </c>
      <c r="T18" s="23"/>
      <c r="U18" s="23">
        <f>SUM(U15+U16)</f>
        <v>1535</v>
      </c>
      <c r="V18" s="23">
        <f>SUM(V15+V16)</f>
        <v>1535</v>
      </c>
    </row>
    <row r="19" spans="1:22" ht="12.75" customHeight="1"/>
    <row r="20" spans="1:22" ht="12.75" customHeight="1">
      <c r="E20" s="336">
        <f>D18*6000/100000</f>
        <v>92.1</v>
      </c>
      <c r="F20" s="336">
        <f>D18*4000/100000</f>
        <v>61.4</v>
      </c>
    </row>
    <row r="21" spans="1:22" ht="12.75" customHeight="1">
      <c r="C21">
        <f>C18+'AT-8A_Hon_CCH_UPry'!C17</f>
        <v>2729</v>
      </c>
    </row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>
      <c r="A26" s="335" t="s">
        <v>1040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445" t="s">
        <v>23</v>
      </c>
      <c r="Q26" s="343"/>
      <c r="U26" s="2"/>
    </row>
    <row r="27" spans="1:22" ht="12.75" customHeight="1">
      <c r="A27" s="445" t="s">
        <v>213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</row>
    <row r="28" spans="1:22" ht="12.75" customHeight="1">
      <c r="A28" s="445" t="s">
        <v>396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</row>
    <row r="29" spans="1:22" ht="12.75" customHeight="1">
      <c r="O29" s="402" t="s">
        <v>215</v>
      </c>
      <c r="P29" s="343"/>
      <c r="Q29" s="343"/>
    </row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23">
    <mergeCell ref="O29:Q29"/>
    <mergeCell ref="P26:Q26"/>
    <mergeCell ref="A27:Q27"/>
    <mergeCell ref="A28:Q28"/>
    <mergeCell ref="U11:U12"/>
    <mergeCell ref="T11:T12"/>
    <mergeCell ref="A11:A12"/>
    <mergeCell ref="P10:V10"/>
    <mergeCell ref="V11:V12"/>
    <mergeCell ref="Q1:V1"/>
    <mergeCell ref="U9:V9"/>
    <mergeCell ref="N11:P11"/>
    <mergeCell ref="A8:S8"/>
    <mergeCell ref="A4:P4"/>
    <mergeCell ref="A5:B5"/>
    <mergeCell ref="A3:Q3"/>
    <mergeCell ref="H11:J11"/>
    <mergeCell ref="K11:M11"/>
    <mergeCell ref="E11:G11"/>
    <mergeCell ref="D11:D12"/>
    <mergeCell ref="C11:C12"/>
    <mergeCell ref="B11:B12"/>
    <mergeCell ref="Q11:S11"/>
  </mergeCells>
  <printOptions horizontalCentered="1"/>
  <pageMargins left="0.70866141732283472" right="0.70866141732283472" top="0.23622047244094491" bottom="0" header="0" footer="0"/>
  <pageSetup paperSize="9" scale="6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9"/>
  <sheetViews>
    <sheetView zoomScale="85" zoomScaleNormal="85" workbookViewId="0">
      <selection activeCell="P19" sqref="P19:P20"/>
    </sheetView>
  </sheetViews>
  <sheetFormatPr defaultColWidth="12.5703125" defaultRowHeight="15" customHeight="1"/>
  <cols>
    <col min="1" max="1" width="8.5703125" customWidth="1"/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8" max="19" width="8.5703125" customWidth="1"/>
    <col min="20" max="20" width="10.42578125" customWidth="1"/>
    <col min="21" max="21" width="11.28515625" customWidth="1"/>
    <col min="22" max="22" width="11.85546875" customWidth="1"/>
  </cols>
  <sheetData>
    <row r="1" spans="1:22" ht="12.75" customHeight="1">
      <c r="Q1" s="458" t="s">
        <v>480</v>
      </c>
      <c r="R1" s="343"/>
      <c r="S1" s="343"/>
      <c r="T1" s="343"/>
      <c r="U1" s="343"/>
      <c r="V1" s="343"/>
    </row>
    <row r="2" spans="1:22" ht="12.75" customHeight="1"/>
    <row r="3" spans="1:22" ht="12.75" customHeight="1">
      <c r="A3" s="442" t="s">
        <v>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22" ht="12.75" customHeight="1">
      <c r="A4" s="411" t="s">
        <v>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8"/>
    </row>
    <row r="5" spans="1:22" ht="12.75" customHeight="1">
      <c r="A5" s="431" t="s">
        <v>481</v>
      </c>
      <c r="B5" s="34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U6" s="2"/>
    </row>
    <row r="7" spans="1:22" ht="12.75" customHeight="1">
      <c r="A7" s="412" t="s">
        <v>482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</row>
    <row r="8" spans="1:22" ht="12.75" customHeight="1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53" t="s">
        <v>465</v>
      </c>
      <c r="Q8" s="343"/>
      <c r="R8" s="343"/>
      <c r="S8" s="343"/>
      <c r="T8" s="343"/>
      <c r="U8" s="343"/>
      <c r="V8" s="343"/>
    </row>
    <row r="9" spans="1:22" ht="12.75" customHeight="1">
      <c r="P9" s="430" t="s">
        <v>283</v>
      </c>
      <c r="Q9" s="397"/>
      <c r="R9" s="397"/>
      <c r="S9" s="397"/>
      <c r="T9" s="397"/>
      <c r="U9" s="397"/>
      <c r="V9" s="397"/>
    </row>
    <row r="10" spans="1:22" ht="28.5" customHeight="1">
      <c r="A10" s="460" t="s">
        <v>180</v>
      </c>
      <c r="B10" s="436" t="s">
        <v>466</v>
      </c>
      <c r="C10" s="436" t="s">
        <v>467</v>
      </c>
      <c r="D10" s="436" t="s">
        <v>483</v>
      </c>
      <c r="E10" s="459" t="s">
        <v>469</v>
      </c>
      <c r="F10" s="400"/>
      <c r="G10" s="401"/>
      <c r="H10" s="451" t="s">
        <v>419</v>
      </c>
      <c r="I10" s="400"/>
      <c r="J10" s="401"/>
      <c r="K10" s="405" t="s">
        <v>470</v>
      </c>
      <c r="L10" s="392"/>
      <c r="M10" s="393"/>
      <c r="N10" s="459" t="s">
        <v>471</v>
      </c>
      <c r="O10" s="400"/>
      <c r="P10" s="401"/>
      <c r="Q10" s="451" t="s">
        <v>472</v>
      </c>
      <c r="R10" s="400"/>
      <c r="S10" s="401"/>
      <c r="T10" s="436" t="s">
        <v>473</v>
      </c>
      <c r="U10" s="436" t="s">
        <v>474</v>
      </c>
      <c r="V10" s="436" t="s">
        <v>475</v>
      </c>
    </row>
    <row r="11" spans="1:22" ht="69" customHeight="1">
      <c r="A11" s="390"/>
      <c r="B11" s="390"/>
      <c r="C11" s="390"/>
      <c r="D11" s="390"/>
      <c r="E11" s="19" t="s">
        <v>177</v>
      </c>
      <c r="F11" s="19" t="s">
        <v>178</v>
      </c>
      <c r="G11" s="19" t="s">
        <v>16</v>
      </c>
      <c r="H11" s="19" t="s">
        <v>177</v>
      </c>
      <c r="I11" s="19" t="s">
        <v>178</v>
      </c>
      <c r="J11" s="19" t="s">
        <v>16</v>
      </c>
      <c r="K11" s="19" t="s">
        <v>177</v>
      </c>
      <c r="L11" s="19" t="s">
        <v>178</v>
      </c>
      <c r="M11" s="19" t="s">
        <v>16</v>
      </c>
      <c r="N11" s="19" t="s">
        <v>177</v>
      </c>
      <c r="O11" s="19" t="s">
        <v>178</v>
      </c>
      <c r="P11" s="19" t="s">
        <v>16</v>
      </c>
      <c r="Q11" s="19" t="s">
        <v>476</v>
      </c>
      <c r="R11" s="19" t="s">
        <v>477</v>
      </c>
      <c r="S11" s="19" t="s">
        <v>478</v>
      </c>
      <c r="T11" s="390"/>
      <c r="U11" s="390"/>
      <c r="V11" s="390"/>
    </row>
    <row r="12" spans="1:22" ht="12.75" customHeight="1">
      <c r="A12" s="63">
        <v>1</v>
      </c>
      <c r="B12" s="96">
        <v>2</v>
      </c>
      <c r="C12" s="23">
        <v>3</v>
      </c>
      <c r="D12" s="63">
        <v>4</v>
      </c>
      <c r="E12" s="96">
        <v>5</v>
      </c>
      <c r="F12" s="23">
        <v>6</v>
      </c>
      <c r="G12" s="63">
        <v>7</v>
      </c>
      <c r="H12" s="96">
        <v>8</v>
      </c>
      <c r="I12" s="23">
        <v>9</v>
      </c>
      <c r="J12" s="63">
        <v>10</v>
      </c>
      <c r="K12" s="96">
        <v>11</v>
      </c>
      <c r="L12" s="23">
        <v>12</v>
      </c>
      <c r="M12" s="63">
        <v>13</v>
      </c>
      <c r="N12" s="96">
        <v>14</v>
      </c>
      <c r="O12" s="23">
        <v>15</v>
      </c>
      <c r="P12" s="63">
        <v>16</v>
      </c>
      <c r="Q12" s="96">
        <v>17</v>
      </c>
      <c r="R12" s="23">
        <v>18</v>
      </c>
      <c r="S12" s="63">
        <v>19</v>
      </c>
      <c r="T12" s="96">
        <v>20</v>
      </c>
      <c r="U12" s="63">
        <v>21</v>
      </c>
      <c r="V12" s="96">
        <v>22</v>
      </c>
    </row>
    <row r="13" spans="1:22" ht="12.75" customHeight="1">
      <c r="A13" s="136"/>
      <c r="B13" s="13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:22" ht="16.5" customHeight="1">
      <c r="A14" s="63">
        <v>1</v>
      </c>
      <c r="B14" s="160" t="s">
        <v>327</v>
      </c>
      <c r="C14" s="23">
        <v>696</v>
      </c>
      <c r="D14" s="23">
        <v>696</v>
      </c>
      <c r="E14" s="23">
        <v>41.76</v>
      </c>
      <c r="F14" s="23">
        <v>27.84</v>
      </c>
      <c r="G14" s="23">
        <f>SUM(E14:F14)</f>
        <v>69.599999999999994</v>
      </c>
      <c r="H14" s="23">
        <v>9.85</v>
      </c>
      <c r="I14" s="23">
        <v>0</v>
      </c>
      <c r="J14" s="23">
        <f>SUM(H14:I14)</f>
        <v>9.85</v>
      </c>
      <c r="K14" s="23">
        <v>15.47</v>
      </c>
      <c r="L14" s="23">
        <v>25.13</v>
      </c>
      <c r="M14" s="23">
        <f>SUM(K14:L14)</f>
        <v>40.6</v>
      </c>
      <c r="N14" s="161">
        <v>32.14</v>
      </c>
      <c r="O14" s="157">
        <v>18.309999999999999</v>
      </c>
      <c r="P14" s="157">
        <f>SUM(N14:O14)</f>
        <v>50.45</v>
      </c>
      <c r="Q14" s="23">
        <f t="shared" ref="Q14:S14" si="0">H14+K14-N14</f>
        <v>-6.82</v>
      </c>
      <c r="R14" s="23">
        <f t="shared" si="0"/>
        <v>6.82</v>
      </c>
      <c r="S14" s="23">
        <f t="shared" si="0"/>
        <v>0</v>
      </c>
      <c r="T14" s="43" t="s">
        <v>479</v>
      </c>
      <c r="U14" s="23">
        <v>696</v>
      </c>
      <c r="V14" s="23">
        <v>696</v>
      </c>
    </row>
    <row r="15" spans="1:22" ht="12.75" customHeight="1">
      <c r="A15" s="63">
        <v>2</v>
      </c>
      <c r="B15" s="160" t="s">
        <v>328</v>
      </c>
      <c r="C15" s="23">
        <v>498</v>
      </c>
      <c r="D15" s="23">
        <v>498</v>
      </c>
      <c r="E15" s="23">
        <v>29.88</v>
      </c>
      <c r="F15" s="23">
        <v>19.920000000000002</v>
      </c>
      <c r="G15" s="23">
        <f>SUM(E15:F15)</f>
        <v>49.8</v>
      </c>
      <c r="H15" s="23">
        <v>6.34</v>
      </c>
      <c r="I15" s="23">
        <v>0</v>
      </c>
      <c r="J15" s="23">
        <f>SUM(H15:I15)</f>
        <v>6.34</v>
      </c>
      <c r="K15" s="23">
        <v>11.92</v>
      </c>
      <c r="L15" s="23">
        <v>17.690000000000001</v>
      </c>
      <c r="M15" s="23">
        <f>SUM(K15:L15)</f>
        <v>29.61</v>
      </c>
      <c r="N15" s="161">
        <v>22.9</v>
      </c>
      <c r="O15" s="157">
        <v>13.05</v>
      </c>
      <c r="P15" s="157">
        <f>SUM(N15:O15)</f>
        <v>35.950000000000003</v>
      </c>
      <c r="Q15" s="23">
        <f t="shared" ref="Q15:S15" si="1">H15+K15-N15</f>
        <v>-4.6400000000000006</v>
      </c>
      <c r="R15" s="23">
        <f t="shared" si="1"/>
        <v>4.6400000000000006</v>
      </c>
      <c r="S15" s="23">
        <f t="shared" si="1"/>
        <v>0</v>
      </c>
      <c r="T15" s="43" t="s">
        <v>479</v>
      </c>
      <c r="U15" s="23">
        <v>498</v>
      </c>
      <c r="V15" s="23">
        <v>498</v>
      </c>
    </row>
    <row r="16" spans="1:22" ht="12.75" customHeight="1">
      <c r="A16" s="63"/>
      <c r="B16" s="16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63"/>
      <c r="O16" s="164"/>
      <c r="P16" s="157"/>
      <c r="Q16" s="63"/>
      <c r="R16" s="63"/>
      <c r="S16" s="63"/>
      <c r="T16" s="118"/>
      <c r="U16" s="23"/>
      <c r="V16" s="23"/>
    </row>
    <row r="17" spans="1:22" ht="12.75" customHeight="1">
      <c r="A17" s="165" t="s">
        <v>16</v>
      </c>
      <c r="B17" s="160"/>
      <c r="C17" s="23">
        <f t="shared" ref="C17:O17" si="2">SUM(C14+C15)</f>
        <v>1194</v>
      </c>
      <c r="D17" s="23">
        <f t="shared" si="2"/>
        <v>1194</v>
      </c>
      <c r="E17" s="23">
        <f t="shared" si="2"/>
        <v>71.64</v>
      </c>
      <c r="F17" s="23">
        <f t="shared" si="2"/>
        <v>47.760000000000005</v>
      </c>
      <c r="G17" s="23">
        <f t="shared" si="2"/>
        <v>119.39999999999999</v>
      </c>
      <c r="H17" s="23">
        <f t="shared" si="2"/>
        <v>16.189999999999998</v>
      </c>
      <c r="I17" s="23">
        <f t="shared" si="2"/>
        <v>0</v>
      </c>
      <c r="J17" s="23">
        <f t="shared" si="2"/>
        <v>16.189999999999998</v>
      </c>
      <c r="K17" s="23">
        <f t="shared" si="2"/>
        <v>27.39</v>
      </c>
      <c r="L17" s="23">
        <f t="shared" si="2"/>
        <v>42.82</v>
      </c>
      <c r="M17" s="23">
        <f t="shared" si="2"/>
        <v>70.210000000000008</v>
      </c>
      <c r="N17" s="163">
        <f t="shared" si="2"/>
        <v>55.04</v>
      </c>
      <c r="O17" s="164">
        <f t="shared" si="2"/>
        <v>31.36</v>
      </c>
      <c r="P17" s="157">
        <f>SUM(N17:O17)</f>
        <v>86.4</v>
      </c>
      <c r="Q17" s="63">
        <f>SUM(Q14+Q15)</f>
        <v>-11.46</v>
      </c>
      <c r="R17" s="63">
        <f>SUM(R14+R15)</f>
        <v>11.46</v>
      </c>
      <c r="S17" s="63">
        <f>SUM(S14+S15)</f>
        <v>0</v>
      </c>
      <c r="T17" s="43" t="s">
        <v>479</v>
      </c>
      <c r="U17" s="23">
        <f>SUM(U14+U15)</f>
        <v>1194</v>
      </c>
      <c r="V17" s="23">
        <f>SUM(V14+V15)</f>
        <v>1194</v>
      </c>
    </row>
    <row r="18" spans="1:22" ht="12.75" customHeight="1"/>
    <row r="19" spans="1:22" ht="12.75" customHeight="1">
      <c r="C19">
        <f>C14+'AT-8_Hon_CCH_Pry'!C15</f>
        <v>1598</v>
      </c>
      <c r="E19">
        <f>D17*6000/100000</f>
        <v>71.64</v>
      </c>
      <c r="F19" s="336">
        <f>D17*4000/100000</f>
        <v>47.76</v>
      </c>
      <c r="G19" s="337">
        <f>G14+'AT-8_Hon_CCH_Pry'!G15</f>
        <v>159.79999999999998</v>
      </c>
      <c r="J19" s="337">
        <f>J14+'AT-8_Hon_CCH_Pry'!J15</f>
        <v>21.689999999999998</v>
      </c>
      <c r="M19" s="337">
        <f>M14+'AT-8_Hon_CCH_Pry'!M15</f>
        <v>94.7</v>
      </c>
      <c r="P19" s="337">
        <f>P14+'AT-8_Hon_CCH_Pry'!P15</f>
        <v>116.39</v>
      </c>
    </row>
    <row r="20" spans="1:22" ht="12.75" customHeight="1">
      <c r="C20" s="337">
        <f>C15+'AT-8_Hon_CCH_Pry'!C16</f>
        <v>1131</v>
      </c>
      <c r="G20" s="337">
        <f>G15+'AT-8_Hon_CCH_Pry'!G16</f>
        <v>113.1</v>
      </c>
      <c r="J20" s="337">
        <f>J15+'AT-8_Hon_CCH_Pry'!J16</f>
        <v>13.94</v>
      </c>
      <c r="M20" s="337">
        <f>M15+'AT-8_Hon_CCH_Pry'!M16</f>
        <v>68.949999999999989</v>
      </c>
      <c r="P20" s="337">
        <f>P15+'AT-8_Hon_CCH_Pry'!P16</f>
        <v>82.89</v>
      </c>
    </row>
    <row r="21" spans="1:22" ht="12.75" customHeight="1"/>
    <row r="22" spans="1:22" ht="12.75" customHeight="1">
      <c r="A22" s="335" t="s">
        <v>1040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  <c r="P22" s="445" t="s">
        <v>23</v>
      </c>
      <c r="Q22" s="343"/>
      <c r="U22" s="2"/>
    </row>
    <row r="23" spans="1:22" ht="12.75" customHeight="1">
      <c r="A23" s="445" t="s">
        <v>213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</row>
    <row r="24" spans="1:22" ht="12.75" customHeight="1">
      <c r="A24" s="445" t="s">
        <v>396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</row>
    <row r="25" spans="1:22" ht="12.75" customHeight="1">
      <c r="O25" s="402" t="s">
        <v>215</v>
      </c>
      <c r="P25" s="343"/>
      <c r="Q25" s="343"/>
    </row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23">
    <mergeCell ref="D10:D11"/>
    <mergeCell ref="A23:Q23"/>
    <mergeCell ref="P8:V8"/>
    <mergeCell ref="P9:V9"/>
    <mergeCell ref="V10:V11"/>
    <mergeCell ref="U10:U11"/>
    <mergeCell ref="T10:T11"/>
    <mergeCell ref="A24:Q24"/>
    <mergeCell ref="A7:S7"/>
    <mergeCell ref="Q1:V1"/>
    <mergeCell ref="Q10:S10"/>
    <mergeCell ref="O25:Q25"/>
    <mergeCell ref="P22:Q22"/>
    <mergeCell ref="E10:G10"/>
    <mergeCell ref="H10:J10"/>
    <mergeCell ref="K10:M10"/>
    <mergeCell ref="N10:P10"/>
    <mergeCell ref="A3:Q3"/>
    <mergeCell ref="A4:P4"/>
    <mergeCell ref="A5:B5"/>
    <mergeCell ref="A10:A11"/>
    <mergeCell ref="B10:B11"/>
    <mergeCell ref="C10:C11"/>
  </mergeCells>
  <printOptions horizontalCentered="1"/>
  <pageMargins left="0.70866141732283472" right="0.70866141732283472" top="0.23622047244094491" bottom="0" header="0" footer="0"/>
  <pageSetup paperSize="9" scale="6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00"/>
  <sheetViews>
    <sheetView workbookViewId="0">
      <selection activeCell="C17" sqref="C17:G17"/>
    </sheetView>
  </sheetViews>
  <sheetFormatPr defaultColWidth="12.5703125" defaultRowHeight="15" customHeight="1"/>
  <cols>
    <col min="1" max="1" width="9.140625" customWidth="1"/>
    <col min="2" max="3" width="19.28515625" customWidth="1"/>
    <col min="4" max="4" width="17.7109375" customWidth="1"/>
    <col min="5" max="6" width="22.42578125" customWidth="1"/>
    <col min="7" max="7" width="19.42578125" customWidth="1"/>
    <col min="8" max="8" width="30.140625" customWidth="1"/>
    <col min="9" max="21" width="9.140625" customWidth="1"/>
  </cols>
  <sheetData>
    <row r="1" spans="1:21" ht="63.75" customHeight="1">
      <c r="A1" s="1"/>
      <c r="B1" s="1"/>
      <c r="C1" s="1"/>
      <c r="D1" s="1"/>
      <c r="E1" s="1"/>
      <c r="F1" s="1"/>
      <c r="G1" s="1"/>
      <c r="H1" s="77" t="s">
        <v>484</v>
      </c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1"/>
      <c r="C2" s="1"/>
      <c r="D2" s="6" t="s">
        <v>1</v>
      </c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/>
      <c r="B3" s="24"/>
      <c r="C3" s="411" t="s">
        <v>485</v>
      </c>
      <c r="D3" s="343"/>
      <c r="E3" s="343"/>
      <c r="F3" s="7"/>
      <c r="G3" s="7"/>
      <c r="H3" s="7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0.75" customHeight="1">
      <c r="A5" s="461" t="s">
        <v>486</v>
      </c>
      <c r="B5" s="343"/>
      <c r="C5" s="343"/>
      <c r="D5" s="343"/>
      <c r="E5" s="343"/>
      <c r="F5" s="343"/>
      <c r="G5" s="343"/>
      <c r="H5" s="34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2" t="s">
        <v>487</v>
      </c>
      <c r="B8" s="1"/>
      <c r="C8" s="1"/>
      <c r="D8" s="1"/>
      <c r="E8" s="1"/>
      <c r="F8" s="1"/>
      <c r="G8" s="1"/>
      <c r="H8" s="13" t="s"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1"/>
      <c r="B9" s="1"/>
      <c r="C9" s="1"/>
      <c r="D9" s="430" t="s">
        <v>455</v>
      </c>
      <c r="E9" s="397"/>
      <c r="F9" s="397"/>
      <c r="G9" s="397"/>
      <c r="H9" s="39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4"/>
      <c r="U9" s="1"/>
    </row>
    <row r="10" spans="1:21" ht="44.25" customHeight="1">
      <c r="A10" s="19" t="s">
        <v>7</v>
      </c>
      <c r="B10" s="19" t="s">
        <v>8</v>
      </c>
      <c r="C10" s="16" t="s">
        <v>469</v>
      </c>
      <c r="D10" s="16" t="s">
        <v>1039</v>
      </c>
      <c r="E10" s="16" t="s">
        <v>488</v>
      </c>
      <c r="F10" s="16" t="s">
        <v>489</v>
      </c>
      <c r="G10" s="16" t="s">
        <v>471</v>
      </c>
      <c r="H10" s="16" t="s">
        <v>490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>
      <c r="A11" s="166">
        <v>1</v>
      </c>
      <c r="B11" s="21">
        <v>2</v>
      </c>
      <c r="C11" s="166">
        <v>3</v>
      </c>
      <c r="D11" s="21">
        <v>4</v>
      </c>
      <c r="E11" s="166">
        <v>5</v>
      </c>
      <c r="F11" s="21">
        <v>6</v>
      </c>
      <c r="G11" s="166">
        <v>7</v>
      </c>
      <c r="H11" s="166">
        <v>8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8" customHeight="1">
      <c r="A12" s="23">
        <v>1</v>
      </c>
      <c r="B12" s="23" t="s">
        <v>21</v>
      </c>
      <c r="C12" s="23">
        <v>32.26</v>
      </c>
      <c r="D12" s="23">
        <v>0</v>
      </c>
      <c r="E12" s="28">
        <v>18.75</v>
      </c>
      <c r="F12" s="28" t="s">
        <v>491</v>
      </c>
      <c r="G12" s="23">
        <v>11.62</v>
      </c>
      <c r="H12" s="23">
        <f>E12-G12</f>
        <v>7.1300000000000008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74.25" hidden="1" customHeight="1">
      <c r="A13" s="23">
        <v>2</v>
      </c>
      <c r="B13" s="23"/>
      <c r="C13" s="23"/>
      <c r="D13" s="23"/>
      <c r="E13" s="23"/>
      <c r="F13" s="23"/>
      <c r="G13" s="23"/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" customHeight="1">
      <c r="A14" s="23"/>
      <c r="B14" s="23"/>
      <c r="C14" s="23"/>
      <c r="D14" s="23"/>
      <c r="E14" s="23"/>
      <c r="F14" s="23"/>
      <c r="G14" s="23"/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23">
        <v>2</v>
      </c>
      <c r="B15" s="23" t="s">
        <v>22</v>
      </c>
      <c r="C15" s="23">
        <v>24.53</v>
      </c>
      <c r="D15" s="23">
        <v>0</v>
      </c>
      <c r="E15" s="23">
        <v>14.72</v>
      </c>
      <c r="F15" s="23" t="s">
        <v>491</v>
      </c>
      <c r="G15" s="23">
        <v>8.6999999999999993</v>
      </c>
      <c r="H15" s="23">
        <f>E15-G15</f>
        <v>6.0200000000000014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>
      <c r="A16" s="23"/>
      <c r="B16" s="14"/>
      <c r="C16" s="23"/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23" t="s">
        <v>16</v>
      </c>
      <c r="B17" s="14"/>
      <c r="C17" s="23">
        <v>55.79</v>
      </c>
      <c r="D17" s="23">
        <v>0</v>
      </c>
      <c r="E17" s="23">
        <v>33.47</v>
      </c>
      <c r="F17" s="23" t="s">
        <v>491</v>
      </c>
      <c r="G17" s="23">
        <f t="shared" ref="G17:H17" si="0">SUM(G12:G16)</f>
        <v>20.32</v>
      </c>
      <c r="H17" s="23">
        <f t="shared" si="0"/>
        <v>13.150000000000002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 t="s">
        <v>492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>
        <f>28.62+27.17</f>
        <v>55.790000000000006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67"/>
      <c r="D23" s="1"/>
      <c r="E23" s="124"/>
      <c r="F23" s="1"/>
      <c r="G23" s="16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67"/>
      <c r="D24" s="1"/>
      <c r="E24" s="124"/>
      <c r="F24" s="1"/>
      <c r="G24" s="16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67"/>
      <c r="D25" s="1"/>
      <c r="E25" s="124"/>
      <c r="F25" s="1"/>
      <c r="G25" s="16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6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69"/>
      <c r="D27" s="1"/>
      <c r="E27" s="124"/>
      <c r="F27" s="1"/>
      <c r="G27" s="16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29"/>
      <c r="F29" s="29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335" t="s">
        <v>1040</v>
      </c>
      <c r="B30" s="2"/>
      <c r="C30" s="1"/>
      <c r="D30" s="1"/>
      <c r="E30" s="2"/>
      <c r="F30" s="385" t="s">
        <v>23</v>
      </c>
      <c r="G30" s="343"/>
      <c r="H30" s="343"/>
      <c r="I30" s="34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385" t="s">
        <v>493</v>
      </c>
      <c r="F31" s="343"/>
      <c r="G31" s="343"/>
      <c r="H31" s="34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385" t="s">
        <v>494</v>
      </c>
      <c r="F32" s="343"/>
      <c r="G32" s="343"/>
      <c r="H32" s="34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388" t="s">
        <v>495</v>
      </c>
      <c r="F33" s="343"/>
      <c r="G33" s="343"/>
      <c r="H33" s="343"/>
      <c r="I33" s="343"/>
      <c r="J33" s="343"/>
      <c r="K33" s="34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mergeCells count="7">
    <mergeCell ref="E33:K33"/>
    <mergeCell ref="C3:E3"/>
    <mergeCell ref="A5:H5"/>
    <mergeCell ref="D9:H9"/>
    <mergeCell ref="F30:I30"/>
    <mergeCell ref="E31:H31"/>
    <mergeCell ref="E32:H32"/>
  </mergeCells>
  <printOptions horizontalCentered="1"/>
  <pageMargins left="0.70866141732283472" right="0.70866141732283472" top="0.23622047244094491" bottom="0" header="0" footer="0"/>
  <pageSetup paperSize="9" scale="4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00"/>
  <sheetViews>
    <sheetView view="pageBreakPreview" zoomScale="60" zoomScaleNormal="100" workbookViewId="0">
      <selection activeCell="J30" sqref="J30"/>
    </sheetView>
  </sheetViews>
  <sheetFormatPr defaultColWidth="12.5703125" defaultRowHeight="15" customHeight="1"/>
  <cols>
    <col min="1" max="1" width="4.42578125" customWidth="1"/>
    <col min="2" max="2" width="37.28515625" customWidth="1"/>
    <col min="3" max="3" width="12.28515625" customWidth="1"/>
    <col min="4" max="5" width="15.140625" customWidth="1"/>
    <col min="6" max="6" width="15.85546875" customWidth="1"/>
    <col min="7" max="7" width="12.42578125" customWidth="1"/>
    <col min="8" max="8" width="30.42578125" customWidth="1"/>
    <col min="9" max="20" width="9.140625" customWidth="1"/>
  </cols>
  <sheetData>
    <row r="1" spans="1:20" ht="12.75" customHeight="1">
      <c r="A1" s="1"/>
      <c r="B1" s="1"/>
      <c r="C1" s="1"/>
      <c r="D1" s="2"/>
      <c r="E1" s="2"/>
      <c r="F1" s="2"/>
      <c r="G1" s="1"/>
      <c r="H1" s="77" t="s">
        <v>496</v>
      </c>
      <c r="I1" s="2"/>
      <c r="J1" s="1"/>
      <c r="K1" s="1"/>
      <c r="L1" s="1"/>
      <c r="M1" s="4"/>
      <c r="N1" s="4"/>
      <c r="O1" s="1"/>
      <c r="P1" s="1"/>
      <c r="Q1" s="1"/>
      <c r="R1" s="1"/>
      <c r="S1" s="1"/>
      <c r="T1" s="1"/>
    </row>
    <row r="2" spans="1:20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</row>
    <row r="3" spans="1:20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</row>
    <row r="4" spans="1:20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412" t="s">
        <v>497</v>
      </c>
      <c r="B5" s="343"/>
      <c r="C5" s="343"/>
      <c r="D5" s="343"/>
      <c r="E5" s="343"/>
      <c r="F5" s="343"/>
      <c r="G5" s="343"/>
      <c r="H5" s="34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.75" customHeight="1">
      <c r="A8" s="431" t="s">
        <v>498</v>
      </c>
      <c r="B8" s="343"/>
      <c r="C8" s="1"/>
      <c r="D8" s="1"/>
      <c r="E8" s="1"/>
      <c r="F8" s="1"/>
      <c r="G8" s="1"/>
      <c r="H8" s="13" t="s">
        <v>499</v>
      </c>
      <c r="I8" s="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2.75" customHeight="1">
      <c r="A9" s="2"/>
      <c r="B9" s="1"/>
      <c r="C9" s="1"/>
      <c r="D9" s="115"/>
      <c r="E9" s="115"/>
      <c r="F9" s="15"/>
      <c r="G9" s="430" t="s">
        <v>283</v>
      </c>
      <c r="H9" s="397"/>
      <c r="I9" s="15"/>
      <c r="J9" s="303"/>
      <c r="K9" s="303"/>
      <c r="L9" s="303"/>
      <c r="M9" s="15"/>
      <c r="N9" s="15"/>
      <c r="O9" s="15"/>
      <c r="P9" s="15"/>
      <c r="Q9" s="15"/>
      <c r="R9" s="15"/>
      <c r="S9" s="170"/>
      <c r="T9" s="15"/>
    </row>
    <row r="10" spans="1:20" ht="55.5" customHeight="1">
      <c r="A10" s="20"/>
      <c r="B10" s="19" t="s">
        <v>500</v>
      </c>
      <c r="C10" s="19" t="s">
        <v>9</v>
      </c>
      <c r="D10" s="19" t="s">
        <v>419</v>
      </c>
      <c r="E10" s="19" t="s">
        <v>501</v>
      </c>
      <c r="F10" s="19" t="s">
        <v>502</v>
      </c>
      <c r="G10" s="19" t="s">
        <v>503</v>
      </c>
      <c r="H10" s="19" t="s">
        <v>504</v>
      </c>
      <c r="I10" s="171"/>
      <c r="J10" s="304"/>
      <c r="K10" s="304"/>
      <c r="L10" s="304"/>
      <c r="M10" s="171"/>
      <c r="N10" s="171"/>
      <c r="O10" s="171"/>
      <c r="P10" s="171"/>
      <c r="Q10" s="171"/>
      <c r="R10" s="171"/>
      <c r="S10" s="171"/>
      <c r="T10" s="171"/>
    </row>
    <row r="11" spans="1:20" ht="14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1:20" ht="16.5" customHeight="1">
      <c r="A12" s="51" t="s">
        <v>505</v>
      </c>
      <c r="B12" s="51" t="s">
        <v>506</v>
      </c>
      <c r="C12" s="463">
        <v>17.86</v>
      </c>
      <c r="D12" s="463">
        <v>3.54</v>
      </c>
      <c r="E12" s="463">
        <v>0</v>
      </c>
      <c r="F12" s="463">
        <v>0</v>
      </c>
      <c r="G12" s="63"/>
      <c r="H12" s="46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25" customHeight="1">
      <c r="A13" s="14"/>
      <c r="B13" s="14" t="s">
        <v>507</v>
      </c>
      <c r="C13" s="409"/>
      <c r="D13" s="409"/>
      <c r="E13" s="409"/>
      <c r="F13" s="409"/>
      <c r="G13" s="63">
        <v>1.28</v>
      </c>
      <c r="H13" s="40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customHeight="1">
      <c r="A14" s="14"/>
      <c r="B14" s="14" t="s">
        <v>508</v>
      </c>
      <c r="C14" s="409"/>
      <c r="D14" s="409"/>
      <c r="E14" s="409"/>
      <c r="F14" s="409"/>
      <c r="G14" s="63">
        <v>2.2599999999999998</v>
      </c>
      <c r="H14" s="409"/>
      <c r="I14" s="1"/>
      <c r="J14" s="1"/>
      <c r="K14" s="1"/>
      <c r="L14" s="124"/>
      <c r="M14" s="1"/>
      <c r="N14" s="1"/>
      <c r="O14" s="1"/>
      <c r="P14" s="1"/>
      <c r="Q14" s="1"/>
      <c r="R14" s="1"/>
      <c r="S14" s="1"/>
      <c r="T14" s="1"/>
    </row>
    <row r="15" spans="1:20" ht="33.75" customHeight="1">
      <c r="A15" s="172"/>
      <c r="B15" s="172" t="s">
        <v>509</v>
      </c>
      <c r="C15" s="390"/>
      <c r="D15" s="390"/>
      <c r="E15" s="390"/>
      <c r="F15" s="390"/>
      <c r="G15" s="96"/>
      <c r="H15" s="39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</row>
    <row r="16" spans="1:20" ht="12.75" customHeight="1">
      <c r="A16" s="172"/>
      <c r="B16" s="20" t="s">
        <v>510</v>
      </c>
      <c r="C16" s="96">
        <f t="shared" ref="C16:F16" si="0">SUM(C12)</f>
        <v>17.86</v>
      </c>
      <c r="D16" s="96">
        <f t="shared" si="0"/>
        <v>3.54</v>
      </c>
      <c r="E16" s="96">
        <f t="shared" si="0"/>
        <v>0</v>
      </c>
      <c r="F16" s="96">
        <f t="shared" si="0"/>
        <v>0</v>
      </c>
      <c r="G16" s="96">
        <f>SUM(G12:G15)</f>
        <v>3.54</v>
      </c>
      <c r="H16" s="96">
        <f>D16+E16-G16</f>
        <v>0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1:20" ht="40.5" customHeight="1">
      <c r="A17" s="20" t="s">
        <v>511</v>
      </c>
      <c r="B17" s="20" t="s">
        <v>512</v>
      </c>
      <c r="C17" s="462">
        <v>17.86</v>
      </c>
      <c r="D17" s="462">
        <v>15.13</v>
      </c>
      <c r="E17" s="462">
        <v>5.79</v>
      </c>
      <c r="F17" s="462">
        <v>0.73</v>
      </c>
      <c r="G17" s="96">
        <v>0</v>
      </c>
      <c r="H17" s="462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</row>
    <row r="18" spans="1:20" ht="28.5" customHeight="1">
      <c r="A18" s="14"/>
      <c r="B18" s="173" t="s">
        <v>513</v>
      </c>
      <c r="C18" s="409"/>
      <c r="D18" s="409"/>
      <c r="E18" s="409"/>
      <c r="F18" s="409"/>
      <c r="G18" s="63">
        <v>18.41</v>
      </c>
      <c r="H18" s="40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customHeight="1">
      <c r="A19" s="14"/>
      <c r="B19" s="172" t="s">
        <v>514</v>
      </c>
      <c r="C19" s="409"/>
      <c r="D19" s="409"/>
      <c r="E19" s="409"/>
      <c r="F19" s="409"/>
      <c r="G19" s="63">
        <v>0.24</v>
      </c>
      <c r="H19" s="40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1.75" customHeight="1">
      <c r="A20" s="14"/>
      <c r="B20" s="172" t="s">
        <v>515</v>
      </c>
      <c r="C20" s="409"/>
      <c r="D20" s="409"/>
      <c r="E20" s="409"/>
      <c r="F20" s="409"/>
      <c r="G20" s="63">
        <v>3</v>
      </c>
      <c r="H20" s="40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7.75" customHeight="1">
      <c r="A21" s="172"/>
      <c r="B21" s="172" t="s">
        <v>516</v>
      </c>
      <c r="C21" s="409"/>
      <c r="D21" s="409"/>
      <c r="E21" s="409"/>
      <c r="F21" s="409"/>
      <c r="G21" s="96">
        <v>0</v>
      </c>
      <c r="H21" s="409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</row>
    <row r="22" spans="1:20" ht="19.5" customHeight="1">
      <c r="A22" s="172"/>
      <c r="B22" s="172" t="s">
        <v>517</v>
      </c>
      <c r="C22" s="409"/>
      <c r="D22" s="409"/>
      <c r="E22" s="409"/>
      <c r="F22" s="409"/>
      <c r="G22" s="96">
        <v>0</v>
      </c>
      <c r="H22" s="409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</row>
    <row r="23" spans="1:20" ht="27.75" customHeight="1">
      <c r="A23" s="172"/>
      <c r="B23" s="172" t="s">
        <v>518</v>
      </c>
      <c r="C23" s="409"/>
      <c r="D23" s="409"/>
      <c r="E23" s="409"/>
      <c r="F23" s="409"/>
      <c r="G23" s="96">
        <v>0</v>
      </c>
      <c r="H23" s="409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</row>
    <row r="24" spans="1:20" ht="18.75" customHeight="1">
      <c r="A24" s="20"/>
      <c r="B24" s="172" t="s">
        <v>519</v>
      </c>
      <c r="C24" s="390"/>
      <c r="D24" s="390"/>
      <c r="E24" s="390"/>
      <c r="F24" s="390"/>
      <c r="G24" s="96">
        <v>0</v>
      </c>
      <c r="H24" s="39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</row>
    <row r="25" spans="1:20" ht="19.5" customHeight="1">
      <c r="A25" s="20"/>
      <c r="B25" s="20" t="s">
        <v>510</v>
      </c>
      <c r="C25" s="96">
        <f t="shared" ref="C25:F25" si="1">SUM(C17)</f>
        <v>17.86</v>
      </c>
      <c r="D25" s="96">
        <f t="shared" si="1"/>
        <v>15.13</v>
      </c>
      <c r="E25" s="96">
        <f t="shared" si="1"/>
        <v>5.79</v>
      </c>
      <c r="F25" s="96">
        <f t="shared" si="1"/>
        <v>0.73</v>
      </c>
      <c r="G25" s="96">
        <f>SUM(G17:G24)</f>
        <v>21.65</v>
      </c>
      <c r="H25" s="174">
        <f>D25+E25-G25</f>
        <v>-0.72999999999999687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</row>
    <row r="26" spans="1:20" ht="12.75" customHeight="1">
      <c r="A26" s="14"/>
      <c r="B26" s="51" t="s">
        <v>245</v>
      </c>
      <c r="C26" s="96">
        <f t="shared" ref="C26:G26" si="2">C16+C25</f>
        <v>35.72</v>
      </c>
      <c r="D26" s="96">
        <f t="shared" si="2"/>
        <v>18.670000000000002</v>
      </c>
      <c r="E26" s="96">
        <f>E16+E25</f>
        <v>5.79</v>
      </c>
      <c r="F26" s="96">
        <f>F16+F25</f>
        <v>0.73</v>
      </c>
      <c r="G26" s="96">
        <f t="shared" si="2"/>
        <v>25.189999999999998</v>
      </c>
      <c r="H26" s="174">
        <f>D26+E26-G26</f>
        <v>-0.72999999999999687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1:20" ht="15.7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</row>
    <row r="29" spans="1:20" ht="12.75" customHeight="1">
      <c r="A29" s="1"/>
      <c r="B29" s="335" t="s">
        <v>1040</v>
      </c>
      <c r="C29" s="2"/>
      <c r="D29" s="2"/>
      <c r="E29" s="2"/>
      <c r="F29" s="2"/>
      <c r="G29" s="386" t="s">
        <v>23</v>
      </c>
      <c r="H29" s="34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445" t="s">
        <v>213</v>
      </c>
      <c r="C30" s="343"/>
      <c r="D30" s="343"/>
      <c r="E30" s="343"/>
      <c r="F30" s="343"/>
      <c r="G30" s="343"/>
      <c r="H30" s="34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 customHeight="1">
      <c r="A31" s="1"/>
      <c r="B31" s="445" t="s">
        <v>396</v>
      </c>
      <c r="C31" s="343"/>
      <c r="D31" s="343"/>
      <c r="E31" s="343"/>
      <c r="F31" s="343"/>
      <c r="G31" s="343"/>
      <c r="H31" s="34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2"/>
      <c r="C32" s="2"/>
      <c r="D32" s="2"/>
      <c r="E32" s="2"/>
      <c r="F32" s="2"/>
      <c r="G32" s="388" t="s">
        <v>215</v>
      </c>
      <c r="H32" s="343"/>
      <c r="I32" s="343"/>
      <c r="J32" s="343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19">
    <mergeCell ref="C12:C15"/>
    <mergeCell ref="D12:D15"/>
    <mergeCell ref="F12:F15"/>
    <mergeCell ref="H12:H15"/>
    <mergeCell ref="E12:E15"/>
    <mergeCell ref="D17:D24"/>
    <mergeCell ref="E17:E24"/>
    <mergeCell ref="B30:H30"/>
    <mergeCell ref="G29:H29"/>
    <mergeCell ref="G32:J32"/>
    <mergeCell ref="F17:F24"/>
    <mergeCell ref="H17:H24"/>
    <mergeCell ref="B31:H31"/>
    <mergeCell ref="C17:C24"/>
    <mergeCell ref="A2:H2"/>
    <mergeCell ref="A3:H3"/>
    <mergeCell ref="A5:H5"/>
    <mergeCell ref="A8:B8"/>
    <mergeCell ref="G9:H9"/>
  </mergeCells>
  <printOptions horizontalCentered="1"/>
  <pageMargins left="0.70866141732283472" right="0.70866141732283472" top="0.23622047244094491" bottom="0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100"/>
  <sheetViews>
    <sheetView workbookViewId="0"/>
  </sheetViews>
  <sheetFormatPr defaultColWidth="12.5703125" defaultRowHeight="15" customHeight="1"/>
  <cols>
    <col min="1" max="6" width="8.5703125" customWidth="1"/>
  </cols>
  <sheetData>
    <row r="1" spans="2:6" ht="12.75" customHeight="1"/>
    <row r="2" spans="2:6" ht="12.75" customHeight="1">
      <c r="B2" s="2"/>
    </row>
    <row r="3" spans="2:6" ht="12.75" customHeight="1"/>
    <row r="4" spans="2:6" ht="12.75" customHeight="1">
      <c r="B4" s="344"/>
      <c r="C4" s="343"/>
      <c r="D4" s="343"/>
      <c r="E4" s="343"/>
      <c r="F4" s="343"/>
    </row>
    <row r="5" spans="2:6" ht="12.75" customHeight="1">
      <c r="B5" s="343"/>
      <c r="C5" s="343"/>
      <c r="D5" s="343"/>
      <c r="E5" s="343"/>
      <c r="F5" s="343"/>
    </row>
    <row r="6" spans="2:6" ht="12.75" customHeight="1">
      <c r="B6" s="343"/>
      <c r="C6" s="343"/>
      <c r="D6" s="343"/>
      <c r="E6" s="343"/>
      <c r="F6" s="343"/>
    </row>
    <row r="7" spans="2:6" ht="12.75" customHeight="1">
      <c r="B7" s="343"/>
      <c r="C7" s="343"/>
      <c r="D7" s="343"/>
      <c r="E7" s="343"/>
      <c r="F7" s="343"/>
    </row>
    <row r="8" spans="2:6" ht="12.75" customHeight="1">
      <c r="B8" s="343"/>
      <c r="C8" s="343"/>
      <c r="D8" s="343"/>
      <c r="E8" s="343"/>
      <c r="F8" s="343"/>
    </row>
    <row r="9" spans="2:6" ht="12.75" customHeight="1">
      <c r="B9" s="343"/>
      <c r="C9" s="343"/>
      <c r="D9" s="343"/>
      <c r="E9" s="343"/>
      <c r="F9" s="343"/>
    </row>
    <row r="10" spans="2:6" ht="12.75" customHeight="1">
      <c r="B10" s="343"/>
      <c r="C10" s="343"/>
      <c r="D10" s="343"/>
      <c r="E10" s="343"/>
      <c r="F10" s="343"/>
    </row>
    <row r="11" spans="2:6" ht="12.75" customHeight="1">
      <c r="B11" s="343"/>
      <c r="C11" s="343"/>
      <c r="D11" s="343"/>
      <c r="E11" s="343"/>
      <c r="F11" s="343"/>
    </row>
    <row r="12" spans="2:6" ht="12.75" customHeight="1">
      <c r="B12" s="343"/>
      <c r="C12" s="343"/>
      <c r="D12" s="343"/>
      <c r="E12" s="343"/>
      <c r="F12" s="343"/>
    </row>
    <row r="13" spans="2:6" ht="12.75" customHeight="1">
      <c r="B13" s="343"/>
      <c r="C13" s="343"/>
      <c r="D13" s="343"/>
      <c r="E13" s="343"/>
      <c r="F13" s="343"/>
    </row>
    <row r="14" spans="2:6" ht="12.75" customHeight="1"/>
    <row r="15" spans="2:6" ht="12.75" customHeight="1"/>
    <row r="16" spans="2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4:F13"/>
  </mergeCells>
  <printOptions horizontalCentered="1" verticalCentered="1"/>
  <pageMargins left="0.70866141732283472" right="0.70866141732283472" top="0.23622047244094491" bottom="0" header="0" footer="0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topLeftCell="A4" workbookViewId="0">
      <selection activeCell="A21" sqref="A21"/>
    </sheetView>
  </sheetViews>
  <sheetFormatPr defaultColWidth="12.5703125" defaultRowHeight="15" customHeight="1"/>
  <cols>
    <col min="1" max="1" width="9.140625" customWidth="1"/>
    <col min="2" max="2" width="19.28515625" customWidth="1"/>
    <col min="3" max="3" width="28.42578125" customWidth="1"/>
    <col min="4" max="4" width="27.5703125" customWidth="1"/>
    <col min="5" max="5" width="30.42578125" customWidth="1"/>
    <col min="6" max="18" width="9.140625" customWidth="1"/>
  </cols>
  <sheetData>
    <row r="1" spans="1:18" ht="12.75" customHeight="1">
      <c r="A1" s="1"/>
      <c r="B1" s="1"/>
      <c r="C1" s="1"/>
      <c r="D1" s="1"/>
      <c r="E1" s="77" t="s">
        <v>520</v>
      </c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/>
      <c r="B2" s="1"/>
      <c r="C2" s="1"/>
      <c r="D2" s="6" t="s">
        <v>1</v>
      </c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1"/>
      <c r="B3" s="24"/>
      <c r="C3" s="411" t="s">
        <v>2</v>
      </c>
      <c r="D3" s="343"/>
      <c r="E3" s="343"/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0.75" customHeight="1">
      <c r="A5" s="461" t="s">
        <v>521</v>
      </c>
      <c r="B5" s="343"/>
      <c r="C5" s="343"/>
      <c r="D5" s="343"/>
      <c r="E5" s="34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>
      <c r="A8" s="431" t="s">
        <v>522</v>
      </c>
      <c r="B8" s="34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1"/>
      <c r="B9" s="1"/>
      <c r="C9" s="1"/>
      <c r="D9" s="440" t="s">
        <v>283</v>
      </c>
      <c r="E9" s="34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4"/>
      <c r="R9" s="1"/>
    </row>
    <row r="10" spans="1:18" ht="26.25" customHeight="1">
      <c r="A10" s="436" t="s">
        <v>7</v>
      </c>
      <c r="B10" s="436" t="s">
        <v>8</v>
      </c>
      <c r="C10" s="465" t="s">
        <v>523</v>
      </c>
      <c r="D10" s="400"/>
      <c r="E10" s="40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6.25" customHeight="1">
      <c r="A11" s="390"/>
      <c r="B11" s="390"/>
      <c r="C11" s="19" t="s">
        <v>524</v>
      </c>
      <c r="D11" s="19" t="s">
        <v>525</v>
      </c>
      <c r="E11" s="19" t="s">
        <v>526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customHeight="1">
      <c r="A12" s="166">
        <v>1</v>
      </c>
      <c r="B12" s="21">
        <v>2</v>
      </c>
      <c r="C12" s="166">
        <v>3</v>
      </c>
      <c r="D12" s="21">
        <v>4</v>
      </c>
      <c r="E12" s="166">
        <v>5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2.75">
      <c r="A13" s="136"/>
      <c r="B13" s="136"/>
      <c r="C13" s="23"/>
      <c r="D13" s="23"/>
      <c r="E13" s="2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63">
        <v>1</v>
      </c>
      <c r="B14" s="66" t="s">
        <v>327</v>
      </c>
      <c r="C14" s="23">
        <v>1</v>
      </c>
      <c r="D14" s="23">
        <v>0</v>
      </c>
      <c r="E14" s="23">
        <v>773</v>
      </c>
      <c r="F14" s="1"/>
      <c r="G14" s="1"/>
      <c r="H14" s="1"/>
      <c r="I14" s="1"/>
      <c r="J14" s="1"/>
      <c r="K14" s="128"/>
      <c r="L14" s="1"/>
      <c r="M14" s="1"/>
      <c r="N14" s="1"/>
      <c r="O14" s="1"/>
      <c r="P14" s="1"/>
      <c r="Q14" s="1"/>
      <c r="R14" s="1"/>
    </row>
    <row r="15" spans="1:18" ht="12.75">
      <c r="A15" s="63"/>
      <c r="B15" s="66"/>
      <c r="C15" s="23"/>
      <c r="D15" s="23"/>
      <c r="E15" s="23"/>
      <c r="F15" s="1"/>
      <c r="G15" s="1"/>
      <c r="H15" s="1"/>
      <c r="I15" s="1"/>
      <c r="J15" s="1"/>
      <c r="K15" s="128"/>
      <c r="L15" s="1"/>
      <c r="M15" s="1"/>
      <c r="N15" s="1"/>
      <c r="O15" s="1"/>
      <c r="P15" s="1"/>
      <c r="Q15" s="1"/>
      <c r="R15" s="1"/>
    </row>
    <row r="16" spans="1:18" ht="12.75">
      <c r="A16" s="63">
        <v>2</v>
      </c>
      <c r="B16" s="66" t="s">
        <v>328</v>
      </c>
      <c r="C16" s="23">
        <v>1</v>
      </c>
      <c r="D16" s="23">
        <v>0</v>
      </c>
      <c r="E16" s="23">
        <v>727</v>
      </c>
      <c r="F16" s="1"/>
      <c r="G16" s="1"/>
      <c r="H16" s="1"/>
      <c r="I16" s="1"/>
      <c r="J16" s="1"/>
      <c r="K16" s="128"/>
      <c r="L16" s="1"/>
      <c r="M16" s="1"/>
      <c r="N16" s="1"/>
      <c r="O16" s="1"/>
      <c r="P16" s="1"/>
      <c r="Q16" s="1"/>
      <c r="R16" s="1"/>
    </row>
    <row r="17" spans="1:18" ht="12.75">
      <c r="A17" s="63"/>
      <c r="B17" s="66"/>
      <c r="C17" s="24"/>
      <c r="D17" s="23"/>
      <c r="E17" s="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58" t="s">
        <v>16</v>
      </c>
      <c r="B18" s="66"/>
      <c r="C18" s="63">
        <f t="shared" ref="C18:D18" si="0">SUM(C14+C16)</f>
        <v>2</v>
      </c>
      <c r="D18" s="63">
        <f t="shared" si="0"/>
        <v>0</v>
      </c>
      <c r="E18" s="63" t="s">
        <v>527</v>
      </c>
      <c r="F18" s="68"/>
      <c r="G18" s="68"/>
      <c r="H18" s="68"/>
      <c r="I18" s="68"/>
      <c r="J18" s="68"/>
      <c r="K18" s="175"/>
      <c r="L18" s="68"/>
      <c r="M18" s="68"/>
      <c r="N18" s="68"/>
      <c r="O18" s="68"/>
      <c r="P18" s="68"/>
      <c r="Q18" s="68"/>
      <c r="R18" s="68"/>
    </row>
    <row r="19" spans="1:18" ht="12.75" customHeight="1">
      <c r="A19" s="464" t="s">
        <v>528</v>
      </c>
      <c r="B19" s="392"/>
      <c r="C19" s="392"/>
      <c r="D19" s="392"/>
      <c r="E19" s="39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1"/>
      <c r="B20" s="1"/>
      <c r="C20" s="1"/>
      <c r="D20" s="1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>
      <c r="A21" s="335" t="s">
        <v>1040</v>
      </c>
      <c r="B21" s="1"/>
      <c r="C21" s="1"/>
      <c r="D21" s="1"/>
      <c r="E21" s="2" t="s">
        <v>23</v>
      </c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A22" s="1"/>
      <c r="B22" s="1"/>
      <c r="C22" s="1"/>
      <c r="D22" s="386" t="s">
        <v>213</v>
      </c>
      <c r="E22" s="34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1"/>
      <c r="B23" s="1"/>
      <c r="C23" s="1"/>
      <c r="D23" s="386" t="s">
        <v>396</v>
      </c>
      <c r="E23" s="3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1"/>
      <c r="B24" s="1"/>
      <c r="C24" s="1"/>
      <c r="D24" s="1"/>
      <c r="E24" s="2" t="s">
        <v>529</v>
      </c>
      <c r="F24" s="388"/>
      <c r="G24" s="343"/>
      <c r="H24" s="343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11">
    <mergeCell ref="D23:E23"/>
    <mergeCell ref="F24:H24"/>
    <mergeCell ref="A19:E19"/>
    <mergeCell ref="C3:E3"/>
    <mergeCell ref="A5:E5"/>
    <mergeCell ref="D9:E9"/>
    <mergeCell ref="C10:E10"/>
    <mergeCell ref="B10:B11"/>
    <mergeCell ref="A10:A11"/>
    <mergeCell ref="A8:B8"/>
    <mergeCell ref="D22:E22"/>
  </mergeCells>
  <printOptions horizontalCentered="1"/>
  <pageMargins left="0.70866141732283472" right="0.70866141732283472" top="0.23622047244094491" bottom="0" header="0" footer="0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0"/>
  <sheetViews>
    <sheetView workbookViewId="0">
      <selection activeCell="A23" sqref="A23"/>
    </sheetView>
  </sheetViews>
  <sheetFormatPr defaultColWidth="12.5703125" defaultRowHeight="15" customHeight="1"/>
  <cols>
    <col min="1" max="1" width="8.28515625" customWidth="1"/>
    <col min="2" max="2" width="10.42578125" customWidth="1"/>
    <col min="3" max="3" width="14.28515625" customWidth="1"/>
    <col min="4" max="4" width="13.5703125" customWidth="1"/>
    <col min="5" max="6" width="12.7109375" customWidth="1"/>
    <col min="7" max="7" width="15.28515625" customWidth="1"/>
    <col min="8" max="8" width="15.42578125" customWidth="1"/>
    <col min="9" max="9" width="13.42578125" customWidth="1"/>
    <col min="10" max="10" width="8.5703125" customWidth="1"/>
  </cols>
  <sheetData>
    <row r="1" spans="1:10" ht="12.75" customHeight="1">
      <c r="H1" s="467" t="s">
        <v>530</v>
      </c>
      <c r="I1" s="343"/>
    </row>
    <row r="2" spans="1:10" ht="12.75" customHeight="1">
      <c r="C2" s="426" t="s">
        <v>1</v>
      </c>
      <c r="D2" s="343"/>
      <c r="E2" s="343"/>
      <c r="F2" s="343"/>
      <c r="G2" s="343"/>
      <c r="H2" s="176"/>
      <c r="I2" s="177"/>
      <c r="J2" s="177"/>
    </row>
    <row r="3" spans="1:10" ht="12.75" customHeight="1">
      <c r="B3" s="427" t="s">
        <v>2</v>
      </c>
      <c r="C3" s="343"/>
      <c r="D3" s="343"/>
      <c r="E3" s="343"/>
      <c r="F3" s="343"/>
      <c r="G3" s="343"/>
      <c r="H3" s="178"/>
      <c r="I3" s="178"/>
      <c r="J3" s="178"/>
    </row>
    <row r="4" spans="1:10" ht="12.75" customHeight="1">
      <c r="C4" s="89"/>
      <c r="D4" s="89"/>
      <c r="E4" s="89"/>
      <c r="F4" s="89"/>
      <c r="G4" s="89"/>
      <c r="H4" s="89"/>
      <c r="I4" s="178"/>
      <c r="J4" s="178"/>
    </row>
    <row r="5" spans="1:10" ht="20.25" customHeight="1">
      <c r="C5" s="469" t="s">
        <v>531</v>
      </c>
      <c r="D5" s="343"/>
      <c r="E5" s="343"/>
      <c r="F5" s="343"/>
      <c r="G5" s="343"/>
      <c r="H5" s="343"/>
    </row>
    <row r="6" spans="1:10" ht="20.25" customHeight="1">
      <c r="A6" s="431" t="s">
        <v>532</v>
      </c>
      <c r="B6" s="343"/>
      <c r="C6" s="179"/>
      <c r="D6" s="179"/>
      <c r="E6" s="179"/>
      <c r="F6" s="179"/>
      <c r="G6" s="440" t="s">
        <v>283</v>
      </c>
      <c r="H6" s="343"/>
      <c r="I6" s="343"/>
    </row>
    <row r="7" spans="1:10" ht="20.25" customHeight="1">
      <c r="B7" s="180"/>
      <c r="C7" s="179"/>
      <c r="D7" s="179"/>
      <c r="E7" s="179"/>
      <c r="F7" s="179"/>
      <c r="G7" s="93"/>
      <c r="H7" s="93"/>
      <c r="I7" s="116"/>
    </row>
    <row r="8" spans="1:10" ht="12.75">
      <c r="A8" s="466" t="s">
        <v>29</v>
      </c>
      <c r="B8" s="466" t="s">
        <v>533</v>
      </c>
      <c r="C8" s="466" t="s">
        <v>534</v>
      </c>
      <c r="D8" s="466" t="s">
        <v>535</v>
      </c>
      <c r="E8" s="468" t="s">
        <v>536</v>
      </c>
      <c r="F8" s="400"/>
      <c r="G8" s="401"/>
      <c r="H8" s="466" t="s">
        <v>537</v>
      </c>
      <c r="I8" s="466" t="s">
        <v>538</v>
      </c>
    </row>
    <row r="9" spans="1:10" ht="12.75" customHeight="1">
      <c r="A9" s="409"/>
      <c r="B9" s="409"/>
      <c r="C9" s="409"/>
      <c r="D9" s="409"/>
      <c r="E9" s="466" t="s">
        <v>539</v>
      </c>
      <c r="F9" s="466" t="s">
        <v>540</v>
      </c>
      <c r="G9" s="466" t="s">
        <v>541</v>
      </c>
      <c r="H9" s="409"/>
      <c r="I9" s="409"/>
    </row>
    <row r="10" spans="1:10" ht="20.25" customHeight="1">
      <c r="A10" s="409"/>
      <c r="B10" s="409"/>
      <c r="C10" s="409"/>
      <c r="D10" s="409"/>
      <c r="E10" s="409"/>
      <c r="F10" s="409"/>
      <c r="G10" s="409"/>
      <c r="H10" s="409"/>
      <c r="I10" s="409"/>
    </row>
    <row r="11" spans="1:10" ht="63.75" customHeight="1">
      <c r="A11" s="390"/>
      <c r="B11" s="390"/>
      <c r="C11" s="390"/>
      <c r="D11" s="390"/>
      <c r="E11" s="390"/>
      <c r="F11" s="390"/>
      <c r="G11" s="390"/>
      <c r="H11" s="390"/>
      <c r="I11" s="390"/>
    </row>
    <row r="12" spans="1:10" ht="12.75" customHeight="1">
      <c r="A12" s="181">
        <v>1</v>
      </c>
      <c r="B12" s="181">
        <v>2</v>
      </c>
      <c r="C12" s="182">
        <v>3</v>
      </c>
      <c r="D12" s="181">
        <v>4</v>
      </c>
      <c r="E12" s="181">
        <v>5</v>
      </c>
      <c r="F12" s="182">
        <v>6</v>
      </c>
      <c r="G12" s="181">
        <v>7</v>
      </c>
      <c r="H12" s="181">
        <v>8</v>
      </c>
      <c r="I12" s="182">
        <v>9</v>
      </c>
    </row>
    <row r="13" spans="1:10" ht="12.75" customHeight="1">
      <c r="A13" s="136"/>
      <c r="B13" s="136"/>
      <c r="C13" s="183"/>
      <c r="D13" s="184"/>
      <c r="E13" s="184"/>
      <c r="F13" s="183"/>
      <c r="G13" s="184"/>
      <c r="H13" s="183"/>
      <c r="I13" s="181"/>
    </row>
    <row r="14" spans="1:10" ht="12.75" customHeight="1">
      <c r="A14" s="63">
        <v>1</v>
      </c>
      <c r="B14" s="66" t="s">
        <v>327</v>
      </c>
      <c r="C14" s="183">
        <v>0</v>
      </c>
      <c r="D14" s="184">
        <v>0</v>
      </c>
      <c r="E14" s="184">
        <v>0</v>
      </c>
      <c r="F14" s="183">
        <v>0</v>
      </c>
      <c r="G14" s="184">
        <v>0</v>
      </c>
      <c r="H14" s="183">
        <v>0</v>
      </c>
      <c r="I14" s="181">
        <v>0</v>
      </c>
    </row>
    <row r="15" spans="1:10" ht="12.75" customHeight="1">
      <c r="A15" s="63"/>
      <c r="B15" s="66"/>
      <c r="C15" s="183"/>
      <c r="D15" s="184"/>
      <c r="E15" s="184"/>
      <c r="F15" s="183"/>
      <c r="G15" s="184"/>
      <c r="H15" s="183"/>
      <c r="I15" s="181"/>
    </row>
    <row r="16" spans="1:10" ht="12.75" customHeight="1">
      <c r="A16" s="63">
        <v>2</v>
      </c>
      <c r="B16" s="66" t="s">
        <v>328</v>
      </c>
      <c r="C16" s="183">
        <v>0</v>
      </c>
      <c r="D16" s="184">
        <v>0</v>
      </c>
      <c r="E16" s="184">
        <v>0</v>
      </c>
      <c r="F16" s="183">
        <v>0</v>
      </c>
      <c r="G16" s="184">
        <v>0</v>
      </c>
      <c r="H16" s="183">
        <v>0</v>
      </c>
      <c r="I16" s="181">
        <v>0</v>
      </c>
    </row>
    <row r="17" spans="1:9" ht="12.75" customHeight="1">
      <c r="A17" s="185"/>
      <c r="B17" s="185"/>
      <c r="C17" s="183"/>
      <c r="D17" s="184"/>
      <c r="E17" s="184"/>
      <c r="F17" s="183"/>
      <c r="G17" s="184"/>
      <c r="H17" s="183"/>
      <c r="I17" s="181"/>
    </row>
    <row r="18" spans="1:9" ht="12.75" customHeight="1">
      <c r="A18" s="51" t="s">
        <v>16</v>
      </c>
      <c r="B18" s="14"/>
      <c r="C18" s="136">
        <f t="shared" ref="C18:I18" si="0">SUM(C14+C16)</f>
        <v>0</v>
      </c>
      <c r="D18" s="136">
        <f t="shared" si="0"/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</row>
    <row r="19" spans="1:9" ht="12.75" customHeight="1"/>
    <row r="20" spans="1:9" ht="12.75" customHeight="1">
      <c r="A20" s="2"/>
      <c r="B20" s="2"/>
      <c r="C20" s="2"/>
      <c r="D20" s="2"/>
      <c r="G20" s="45" t="s">
        <v>23</v>
      </c>
    </row>
    <row r="21" spans="1:9" ht="15.75" customHeight="1">
      <c r="A21" s="2"/>
      <c r="B21" s="2"/>
      <c r="C21" s="2"/>
      <c r="D21" s="2"/>
      <c r="F21" s="386" t="s">
        <v>213</v>
      </c>
      <c r="G21" s="343"/>
      <c r="H21" s="343"/>
    </row>
    <row r="22" spans="1:9" ht="15.75" customHeight="1">
      <c r="A22" s="2"/>
      <c r="B22" s="2"/>
      <c r="C22" s="2"/>
      <c r="D22" s="2"/>
      <c r="F22" s="386" t="s">
        <v>308</v>
      </c>
      <c r="G22" s="343"/>
      <c r="H22" s="343"/>
    </row>
    <row r="23" spans="1:9" ht="12.75" customHeight="1">
      <c r="A23" s="335" t="s">
        <v>1040</v>
      </c>
      <c r="C23" s="2"/>
      <c r="D23" s="2"/>
      <c r="G23" s="29" t="s">
        <v>215</v>
      </c>
    </row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8">
    <mergeCell ref="H1:I1"/>
    <mergeCell ref="F9:F11"/>
    <mergeCell ref="G9:G11"/>
    <mergeCell ref="C2:G2"/>
    <mergeCell ref="B3:G3"/>
    <mergeCell ref="E9:E11"/>
    <mergeCell ref="E8:G8"/>
    <mergeCell ref="C5:H5"/>
    <mergeCell ref="G6:I6"/>
    <mergeCell ref="A6:B6"/>
    <mergeCell ref="D8:D11"/>
    <mergeCell ref="A8:A11"/>
    <mergeCell ref="B8:B11"/>
    <mergeCell ref="C8:C11"/>
    <mergeCell ref="I8:I11"/>
    <mergeCell ref="H8:H11"/>
    <mergeCell ref="F22:H22"/>
    <mergeCell ref="F21:H21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0"/>
  <sheetViews>
    <sheetView workbookViewId="0">
      <selection activeCell="A20" sqref="A20"/>
    </sheetView>
  </sheetViews>
  <sheetFormatPr defaultColWidth="12.5703125" defaultRowHeight="15" customHeight="1"/>
  <cols>
    <col min="1" max="1" width="8.5703125" customWidth="1"/>
    <col min="2" max="2" width="10.140625" customWidth="1"/>
    <col min="3" max="5" width="8.57031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7109375" customWidth="1"/>
  </cols>
  <sheetData>
    <row r="1" spans="1:10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177"/>
      <c r="J1" s="186" t="s">
        <v>542</v>
      </c>
    </row>
    <row r="2" spans="1:10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10" ht="12.75" customHeight="1">
      <c r="A4" s="426" t="s">
        <v>543</v>
      </c>
      <c r="B4" s="343"/>
      <c r="C4" s="343"/>
      <c r="D4" s="343"/>
      <c r="E4" s="343"/>
      <c r="F4" s="343"/>
      <c r="G4" s="343"/>
      <c r="H4" s="343"/>
      <c r="I4" s="343"/>
    </row>
    <row r="5" spans="1:10" ht="12.75" customHeight="1">
      <c r="A5" s="431" t="s">
        <v>544</v>
      </c>
      <c r="B5" s="343"/>
      <c r="C5" s="91"/>
      <c r="D5" s="91"/>
      <c r="E5" s="91"/>
      <c r="F5" s="91"/>
      <c r="G5" s="91"/>
      <c r="H5" s="91"/>
      <c r="I5" s="470" t="s">
        <v>283</v>
      </c>
      <c r="J5" s="397"/>
    </row>
    <row r="6" spans="1:10" ht="25.5" customHeight="1">
      <c r="A6" s="471" t="s">
        <v>7</v>
      </c>
      <c r="B6" s="471" t="s">
        <v>545</v>
      </c>
      <c r="C6" s="451" t="s">
        <v>546</v>
      </c>
      <c r="D6" s="400"/>
      <c r="E6" s="401"/>
      <c r="F6" s="472" t="s">
        <v>547</v>
      </c>
      <c r="G6" s="400"/>
      <c r="H6" s="400"/>
      <c r="I6" s="401"/>
      <c r="J6" s="471" t="s">
        <v>548</v>
      </c>
    </row>
    <row r="7" spans="1:10" ht="63" customHeight="1">
      <c r="A7" s="390"/>
      <c r="B7" s="390"/>
      <c r="C7" s="19" t="s">
        <v>208</v>
      </c>
      <c r="D7" s="19" t="s">
        <v>549</v>
      </c>
      <c r="E7" s="19" t="s">
        <v>550</v>
      </c>
      <c r="F7" s="188" t="s">
        <v>551</v>
      </c>
      <c r="G7" s="188" t="s">
        <v>552</v>
      </c>
      <c r="H7" s="188" t="s">
        <v>553</v>
      </c>
      <c r="I7" s="188" t="s">
        <v>173</v>
      </c>
      <c r="J7" s="390"/>
    </row>
    <row r="8" spans="1:10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326</v>
      </c>
      <c r="G8" s="111" t="s">
        <v>554</v>
      </c>
      <c r="H8" s="111" t="s">
        <v>555</v>
      </c>
      <c r="I8" s="111" t="s">
        <v>556</v>
      </c>
      <c r="J8" s="111" t="s">
        <v>557</v>
      </c>
    </row>
    <row r="9" spans="1:10" ht="12.75" customHeight="1">
      <c r="A9" s="136"/>
      <c r="B9" s="136"/>
      <c r="C9" s="112"/>
      <c r="D9" s="112"/>
      <c r="E9" s="112"/>
      <c r="F9" s="112"/>
      <c r="G9" s="112"/>
      <c r="H9" s="112"/>
      <c r="I9" s="112"/>
      <c r="J9" s="112"/>
    </row>
    <row r="10" spans="1:10" ht="12.75" customHeight="1">
      <c r="A10" s="63">
        <v>1</v>
      </c>
      <c r="B10" s="66" t="s">
        <v>327</v>
      </c>
      <c r="C10" s="112">
        <v>0</v>
      </c>
      <c r="D10" s="112">
        <v>6</v>
      </c>
      <c r="E10" s="112">
        <v>0</v>
      </c>
      <c r="F10" s="112">
        <v>6</v>
      </c>
      <c r="G10" s="112">
        <v>0</v>
      </c>
      <c r="H10" s="112">
        <v>0</v>
      </c>
      <c r="I10" s="112">
        <v>0</v>
      </c>
      <c r="J10" s="112">
        <v>1.2</v>
      </c>
    </row>
    <row r="11" spans="1:10" ht="12.75" customHeight="1">
      <c r="A11" s="63"/>
      <c r="B11" s="66"/>
      <c r="C11" s="112"/>
      <c r="D11" s="112"/>
      <c r="E11" s="112"/>
      <c r="F11" s="112"/>
      <c r="G11" s="112"/>
      <c r="H11" s="112"/>
      <c r="I11" s="112"/>
      <c r="J11" s="112"/>
    </row>
    <row r="12" spans="1:10" ht="12.75" customHeight="1">
      <c r="A12" s="63">
        <v>2</v>
      </c>
      <c r="B12" s="66" t="s">
        <v>328</v>
      </c>
      <c r="C12" s="112">
        <v>0</v>
      </c>
      <c r="D12" s="112">
        <v>6</v>
      </c>
      <c r="E12" s="112">
        <v>0</v>
      </c>
      <c r="F12" s="112">
        <v>6</v>
      </c>
      <c r="G12" s="112">
        <v>0</v>
      </c>
      <c r="H12" s="112">
        <v>0</v>
      </c>
      <c r="I12" s="112">
        <v>0</v>
      </c>
      <c r="J12" s="112">
        <v>1.06</v>
      </c>
    </row>
    <row r="13" spans="1:10" ht="12.75" customHeight="1">
      <c r="A13" s="185"/>
      <c r="B13" s="185"/>
      <c r="C13" s="112"/>
      <c r="D13" s="112"/>
      <c r="E13" s="112"/>
      <c r="F13" s="112"/>
      <c r="G13" s="112"/>
      <c r="H13" s="112"/>
      <c r="I13" s="112"/>
      <c r="J13" s="112"/>
    </row>
    <row r="14" spans="1:10" ht="12.75" customHeight="1">
      <c r="A14" s="51" t="s">
        <v>16</v>
      </c>
      <c r="B14" s="14"/>
      <c r="C14" s="23">
        <f t="shared" ref="C14:J14" si="0">SUM(C10+C12)</f>
        <v>0</v>
      </c>
      <c r="D14" s="23">
        <f t="shared" si="0"/>
        <v>12</v>
      </c>
      <c r="E14" s="23">
        <f t="shared" si="0"/>
        <v>0</v>
      </c>
      <c r="F14" s="23">
        <f t="shared" si="0"/>
        <v>12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2.2599999999999998</v>
      </c>
    </row>
    <row r="15" spans="1:10" ht="12.75" customHeight="1"/>
    <row r="16" spans="1:10" ht="12.75" customHeight="1"/>
    <row r="17" spans="1:10" ht="12.75" customHeight="1">
      <c r="A17" s="2"/>
      <c r="B17" s="2"/>
      <c r="C17" s="2"/>
      <c r="D17" s="2"/>
      <c r="I17" s="386" t="s">
        <v>23</v>
      </c>
      <c r="J17" s="343"/>
    </row>
    <row r="18" spans="1:10" ht="12.75" customHeight="1">
      <c r="A18" s="2"/>
      <c r="B18" s="2"/>
      <c r="C18" s="2"/>
      <c r="D18" s="2"/>
      <c r="I18" s="386" t="s">
        <v>213</v>
      </c>
      <c r="J18" s="343"/>
    </row>
    <row r="19" spans="1:10" ht="12.75" customHeight="1">
      <c r="A19" s="2"/>
      <c r="B19" s="2"/>
      <c r="C19" s="2"/>
      <c r="D19" s="2"/>
      <c r="I19" s="386" t="s">
        <v>308</v>
      </c>
      <c r="J19" s="343"/>
    </row>
    <row r="20" spans="1:10" ht="12.75" customHeight="1">
      <c r="A20" s="335" t="s">
        <v>1040</v>
      </c>
      <c r="C20" s="2"/>
      <c r="D20" s="2"/>
      <c r="J20" s="29" t="s">
        <v>215</v>
      </c>
    </row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3">
    <mergeCell ref="A1:H1"/>
    <mergeCell ref="A2:J2"/>
    <mergeCell ref="I19:J19"/>
    <mergeCell ref="I17:J17"/>
    <mergeCell ref="I18:J18"/>
    <mergeCell ref="I5:J5"/>
    <mergeCell ref="A4:I4"/>
    <mergeCell ref="A5:B5"/>
    <mergeCell ref="J6:J7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0"/>
  <sheetViews>
    <sheetView workbookViewId="0">
      <selection activeCell="B30" sqref="B30"/>
    </sheetView>
  </sheetViews>
  <sheetFormatPr defaultColWidth="12.5703125" defaultRowHeight="15" customHeight="1"/>
  <cols>
    <col min="1" max="1" width="5.28515625" customWidth="1"/>
    <col min="2" max="2" width="8.5703125" customWidth="1"/>
    <col min="3" max="3" width="32.140625" customWidth="1"/>
    <col min="4" max="4" width="15.140625" customWidth="1"/>
    <col min="5" max="6" width="11.7109375" customWidth="1"/>
    <col min="7" max="7" width="13.7109375" customWidth="1"/>
    <col min="8" max="8" width="20.140625" customWidth="1"/>
    <col min="9" max="11" width="9.140625" customWidth="1"/>
  </cols>
  <sheetData>
    <row r="1" spans="1:11" ht="12.75" customHeight="1">
      <c r="A1" s="2" t="s">
        <v>164</v>
      </c>
      <c r="B1" s="2"/>
      <c r="C1" s="2"/>
      <c r="D1" s="2"/>
      <c r="E1" s="2"/>
      <c r="F1" s="2"/>
      <c r="G1" s="2"/>
      <c r="H1" s="22" t="s">
        <v>558</v>
      </c>
      <c r="I1" s="2"/>
      <c r="J1" s="2"/>
      <c r="K1" s="2"/>
    </row>
    <row r="2" spans="1:11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15"/>
      <c r="J2" s="15"/>
      <c r="K2" s="15"/>
    </row>
    <row r="3" spans="1:11" ht="20.2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15"/>
      <c r="J3" s="15"/>
      <c r="K3" s="15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412" t="s">
        <v>559</v>
      </c>
      <c r="B5" s="343"/>
      <c r="C5" s="343"/>
      <c r="D5" s="343"/>
      <c r="E5" s="343"/>
      <c r="F5" s="343"/>
      <c r="G5" s="343"/>
      <c r="H5" s="343"/>
      <c r="I5" s="15"/>
      <c r="J5" s="15"/>
      <c r="K5" s="15"/>
    </row>
    <row r="6" spans="1:11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431" t="s">
        <v>560</v>
      </c>
      <c r="B7" s="343"/>
      <c r="C7" s="343"/>
      <c r="D7" s="2"/>
      <c r="E7" s="2"/>
      <c r="F7" s="2"/>
      <c r="G7" s="2"/>
      <c r="H7" s="2"/>
      <c r="I7" s="2"/>
      <c r="J7" s="2"/>
      <c r="K7" s="2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 customHeight="1">
      <c r="A9" s="189"/>
      <c r="B9" s="189"/>
      <c r="C9" s="189"/>
      <c r="D9" s="189"/>
      <c r="E9" s="189"/>
      <c r="F9" s="189"/>
      <c r="G9" s="189"/>
      <c r="H9" s="2"/>
      <c r="I9" s="2"/>
      <c r="J9" s="2"/>
      <c r="K9" s="2"/>
    </row>
    <row r="10" spans="1:11" ht="12.75" customHeight="1">
      <c r="A10" s="2"/>
      <c r="B10" s="2"/>
      <c r="C10" s="2"/>
      <c r="D10" s="2"/>
      <c r="E10" s="2"/>
      <c r="F10" s="2"/>
      <c r="G10" s="430" t="s">
        <v>283</v>
      </c>
      <c r="H10" s="397"/>
      <c r="I10" s="2"/>
      <c r="J10" s="2"/>
      <c r="K10" s="2"/>
    </row>
    <row r="11" spans="1:11" ht="39.75" customHeight="1">
      <c r="A11" s="45"/>
      <c r="B11" s="474" t="s">
        <v>561</v>
      </c>
      <c r="C11" s="474" t="s">
        <v>562</v>
      </c>
      <c r="D11" s="475" t="s">
        <v>563</v>
      </c>
      <c r="E11" s="400"/>
      <c r="F11" s="400"/>
      <c r="G11" s="401"/>
      <c r="H11" s="474" t="s">
        <v>564</v>
      </c>
      <c r="I11" s="2"/>
      <c r="J11" s="2"/>
      <c r="K11" s="2"/>
    </row>
    <row r="12" spans="1:11" ht="12.75" customHeight="1">
      <c r="A12" s="55"/>
      <c r="B12" s="390"/>
      <c r="C12" s="390"/>
      <c r="D12" s="190" t="s">
        <v>565</v>
      </c>
      <c r="E12" s="190" t="s">
        <v>566</v>
      </c>
      <c r="F12" s="190" t="s">
        <v>567</v>
      </c>
      <c r="G12" s="190" t="s">
        <v>16</v>
      </c>
      <c r="H12" s="390"/>
      <c r="I12" s="2"/>
      <c r="J12" s="2"/>
      <c r="K12" s="2"/>
    </row>
    <row r="13" spans="1:11" ht="12.75" customHeight="1">
      <c r="A13" s="55"/>
      <c r="B13" s="191" t="s">
        <v>319</v>
      </c>
      <c r="C13" s="191" t="s">
        <v>320</v>
      </c>
      <c r="D13" s="191" t="s">
        <v>321</v>
      </c>
      <c r="E13" s="191" t="s">
        <v>322</v>
      </c>
      <c r="F13" s="191" t="s">
        <v>323</v>
      </c>
      <c r="G13" s="191" t="s">
        <v>324</v>
      </c>
      <c r="H13" s="191" t="s">
        <v>325</v>
      </c>
      <c r="I13" s="2"/>
      <c r="J13" s="2"/>
      <c r="K13" s="2"/>
    </row>
    <row r="14" spans="1:11" ht="12.75">
      <c r="A14" s="72"/>
      <c r="B14" s="58" t="s">
        <v>505</v>
      </c>
      <c r="C14" s="473" t="s">
        <v>568</v>
      </c>
      <c r="D14" s="400"/>
      <c r="E14" s="400"/>
      <c r="F14" s="400"/>
      <c r="G14" s="400"/>
      <c r="H14" s="401"/>
      <c r="I14" s="72"/>
      <c r="J14" s="72"/>
      <c r="K14" s="72"/>
    </row>
    <row r="15" spans="1:11" ht="12.75" customHeight="1">
      <c r="A15" s="72"/>
      <c r="B15" s="58">
        <v>1</v>
      </c>
      <c r="C15" s="71" t="s">
        <v>569</v>
      </c>
      <c r="D15" s="58">
        <v>1</v>
      </c>
      <c r="E15" s="58"/>
      <c r="F15" s="58"/>
      <c r="G15" s="58">
        <f t="shared" ref="G15:G16" si="0">SUM(D15:F15)</f>
        <v>1</v>
      </c>
      <c r="H15" s="71"/>
      <c r="I15" s="72"/>
      <c r="J15" s="72"/>
      <c r="K15" s="72"/>
    </row>
    <row r="16" spans="1:11" ht="12.75" customHeight="1">
      <c r="A16" s="54"/>
      <c r="B16" s="51">
        <v>2</v>
      </c>
      <c r="C16" s="192" t="s">
        <v>570</v>
      </c>
      <c r="D16" s="28">
        <v>0</v>
      </c>
      <c r="E16" s="28">
        <v>0</v>
      </c>
      <c r="F16" s="28">
        <v>2</v>
      </c>
      <c r="G16" s="58">
        <f t="shared" si="0"/>
        <v>2</v>
      </c>
      <c r="H16" s="51"/>
      <c r="I16" s="2"/>
      <c r="J16" s="2"/>
      <c r="K16" s="2"/>
    </row>
    <row r="17" spans="1:11" ht="12.75" customHeight="1">
      <c r="A17" s="54"/>
      <c r="B17" s="51"/>
      <c r="C17" s="44"/>
      <c r="D17" s="47"/>
      <c r="E17" s="47"/>
      <c r="F17" s="47"/>
      <c r="G17" s="120"/>
      <c r="H17" s="193"/>
      <c r="I17" s="2"/>
      <c r="J17" s="2"/>
      <c r="K17" s="2"/>
    </row>
    <row r="18" spans="1:11" ht="21.75" customHeight="1">
      <c r="A18" s="1"/>
      <c r="B18" s="58" t="s">
        <v>511</v>
      </c>
      <c r="C18" s="473" t="s">
        <v>571</v>
      </c>
      <c r="D18" s="400"/>
      <c r="E18" s="400"/>
      <c r="F18" s="400"/>
      <c r="G18" s="400"/>
      <c r="H18" s="401"/>
      <c r="I18" s="1"/>
      <c r="J18" s="1"/>
      <c r="K18" s="1"/>
    </row>
    <row r="19" spans="1:11" ht="12.75" customHeight="1">
      <c r="A19" s="76" t="s">
        <v>572</v>
      </c>
      <c r="B19" s="19">
        <v>1</v>
      </c>
      <c r="C19" s="71" t="s">
        <v>569</v>
      </c>
      <c r="D19" s="19">
        <v>0</v>
      </c>
      <c r="E19" s="19">
        <v>0</v>
      </c>
      <c r="F19" s="19" t="s">
        <v>573</v>
      </c>
      <c r="G19" s="19">
        <v>11</v>
      </c>
      <c r="H19" s="14"/>
      <c r="I19" s="1"/>
      <c r="J19" s="1"/>
      <c r="K19" s="1"/>
    </row>
    <row r="20" spans="1:11" ht="12.75" customHeight="1">
      <c r="A20" s="2"/>
      <c r="B20" s="28">
        <v>2</v>
      </c>
      <c r="C20" s="192" t="s">
        <v>574</v>
      </c>
      <c r="D20" s="28">
        <v>2</v>
      </c>
      <c r="E20" s="28"/>
      <c r="F20" s="28">
        <v>12</v>
      </c>
      <c r="G20" s="28">
        <f>SUM(D20:F20)</f>
        <v>14</v>
      </c>
      <c r="H20" s="51"/>
      <c r="I20" s="2"/>
      <c r="J20" s="2"/>
      <c r="K20" s="2"/>
    </row>
    <row r="21" spans="1:11" ht="12.75" customHeight="1">
      <c r="A21" s="2"/>
      <c r="B21" s="51"/>
      <c r="C21" s="192"/>
      <c r="D21" s="51"/>
      <c r="E21" s="51"/>
      <c r="F21" s="51"/>
      <c r="G21" s="51"/>
      <c r="H21" s="51"/>
      <c r="I21" s="2"/>
      <c r="J21" s="2"/>
      <c r="K21" s="2"/>
    </row>
    <row r="22" spans="1:11" ht="12.75" customHeight="1">
      <c r="A22" s="2"/>
      <c r="B22" s="51"/>
      <c r="C22" s="51"/>
      <c r="D22" s="51"/>
      <c r="E22" s="51"/>
      <c r="F22" s="51"/>
      <c r="G22" s="51"/>
      <c r="H22" s="51"/>
      <c r="I22" s="2"/>
      <c r="J22" s="2"/>
      <c r="K22" s="2"/>
    </row>
    <row r="23" spans="1:11" ht="12.75" customHeight="1">
      <c r="A23" s="2"/>
      <c r="B23" s="464" t="s">
        <v>575</v>
      </c>
      <c r="C23" s="392"/>
      <c r="D23" s="392"/>
      <c r="E23" s="392"/>
      <c r="F23" s="392"/>
      <c r="G23" s="392"/>
      <c r="H23" s="39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386" t="s">
        <v>23</v>
      </c>
      <c r="E27" s="343"/>
      <c r="F27" s="343"/>
      <c r="G27" s="343"/>
      <c r="H27" s="2"/>
      <c r="I27" s="2"/>
      <c r="J27" s="2"/>
      <c r="K27" s="2"/>
    </row>
    <row r="28" spans="1:11" ht="12.75" customHeight="1">
      <c r="A28" s="2"/>
      <c r="B28" s="2"/>
      <c r="C28" s="2"/>
      <c r="D28" s="386" t="s">
        <v>213</v>
      </c>
      <c r="E28" s="343"/>
      <c r="F28" s="343"/>
      <c r="G28" s="343"/>
      <c r="H28" s="2"/>
      <c r="I28" s="2"/>
      <c r="J28" s="2"/>
      <c r="K28" s="2"/>
    </row>
    <row r="29" spans="1:11" ht="12.75" customHeight="1">
      <c r="A29" s="2"/>
      <c r="B29" s="2"/>
      <c r="C29" s="2"/>
      <c r="D29" s="386" t="s">
        <v>308</v>
      </c>
      <c r="E29" s="343"/>
      <c r="F29" s="343"/>
      <c r="G29" s="343"/>
      <c r="H29" s="2"/>
      <c r="I29" s="2"/>
      <c r="J29" s="2"/>
      <c r="K29" s="2"/>
    </row>
    <row r="30" spans="1:11" ht="12.75" customHeight="1">
      <c r="A30" s="2"/>
      <c r="B30" s="335" t="s">
        <v>1040</v>
      </c>
      <c r="C30" s="2"/>
      <c r="D30" s="2"/>
      <c r="E30" s="2" t="s">
        <v>529</v>
      </c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5">
    <mergeCell ref="A2:H2"/>
    <mergeCell ref="A3:H3"/>
    <mergeCell ref="D11:G11"/>
    <mergeCell ref="G10:H10"/>
    <mergeCell ref="D28:G28"/>
    <mergeCell ref="A5:H5"/>
    <mergeCell ref="D29:G29"/>
    <mergeCell ref="C14:H14"/>
    <mergeCell ref="C18:H18"/>
    <mergeCell ref="A7:C7"/>
    <mergeCell ref="B11:B12"/>
    <mergeCell ref="C11:C12"/>
    <mergeCell ref="D27:G27"/>
    <mergeCell ref="B23:H23"/>
    <mergeCell ref="H11:H12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0"/>
  <sheetViews>
    <sheetView workbookViewId="0">
      <selection activeCell="A23" sqref="A23"/>
    </sheetView>
  </sheetViews>
  <sheetFormatPr defaultColWidth="12.5703125" defaultRowHeight="15" customHeight="1"/>
  <cols>
    <col min="1" max="1" width="8.28515625" customWidth="1"/>
    <col min="2" max="2" width="15.42578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  <col min="9" max="13" width="8.5703125" customWidth="1"/>
  </cols>
  <sheetData>
    <row r="1" spans="1:13" ht="12.75" customHeight="1">
      <c r="A1" s="426" t="s">
        <v>1</v>
      </c>
      <c r="B1" s="343"/>
      <c r="C1" s="343"/>
      <c r="D1" s="343"/>
      <c r="E1" s="343"/>
      <c r="F1" s="343"/>
      <c r="H1" s="88" t="s">
        <v>576</v>
      </c>
    </row>
    <row r="2" spans="1:13" ht="12.75" customHeight="1">
      <c r="A2" s="427" t="s">
        <v>2</v>
      </c>
      <c r="B2" s="343"/>
      <c r="C2" s="343"/>
      <c r="D2" s="343"/>
      <c r="E2" s="343"/>
      <c r="F2" s="343"/>
      <c r="G2" s="343"/>
    </row>
    <row r="3" spans="1:13" ht="12.75" customHeight="1">
      <c r="A3" s="90"/>
      <c r="B3" s="90"/>
    </row>
    <row r="4" spans="1:13" ht="18" customHeight="1">
      <c r="A4" s="428" t="s">
        <v>577</v>
      </c>
      <c r="B4" s="343"/>
      <c r="C4" s="343"/>
      <c r="D4" s="343"/>
      <c r="E4" s="343"/>
      <c r="F4" s="343"/>
      <c r="G4" s="343"/>
    </row>
    <row r="5" spans="1:13" ht="12.75" customHeight="1">
      <c r="A5" s="431" t="s">
        <v>578</v>
      </c>
      <c r="B5" s="343"/>
    </row>
    <row r="6" spans="1:13" ht="12.75" customHeight="1">
      <c r="A6" s="91"/>
      <c r="B6" s="91"/>
      <c r="F6" s="430" t="s">
        <v>283</v>
      </c>
      <c r="G6" s="397"/>
      <c r="H6" s="397"/>
    </row>
    <row r="7" spans="1:13" ht="59.25" customHeight="1">
      <c r="A7" s="132" t="s">
        <v>7</v>
      </c>
      <c r="B7" s="187" t="s">
        <v>8</v>
      </c>
      <c r="C7" s="133" t="s">
        <v>579</v>
      </c>
      <c r="D7" s="133" t="s">
        <v>580</v>
      </c>
      <c r="E7" s="133" t="s">
        <v>581</v>
      </c>
      <c r="F7" s="133" t="s">
        <v>582</v>
      </c>
      <c r="G7" s="194" t="s">
        <v>583</v>
      </c>
      <c r="H7" s="134" t="s">
        <v>584</v>
      </c>
    </row>
    <row r="8" spans="1:13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95" t="s">
        <v>325</v>
      </c>
      <c r="H8" s="181">
        <v>8</v>
      </c>
      <c r="I8" s="88"/>
      <c r="J8" s="88"/>
      <c r="K8" s="88"/>
      <c r="L8" s="88"/>
      <c r="M8" s="88"/>
    </row>
    <row r="9" spans="1:13" ht="12.75" customHeight="1">
      <c r="A9" s="136"/>
      <c r="B9" s="136"/>
      <c r="C9" s="112"/>
      <c r="D9" s="112"/>
      <c r="E9" s="112"/>
      <c r="F9" s="112"/>
      <c r="G9" s="196"/>
      <c r="H9" s="181"/>
      <c r="I9" s="88"/>
      <c r="J9" s="88"/>
      <c r="K9" s="88"/>
      <c r="L9" s="88"/>
      <c r="M9" s="88"/>
    </row>
    <row r="10" spans="1:13" ht="12.75" customHeight="1">
      <c r="A10" s="63">
        <v>1</v>
      </c>
      <c r="B10" s="66" t="s">
        <v>327</v>
      </c>
      <c r="C10" s="28">
        <v>874</v>
      </c>
      <c r="D10" s="112">
        <v>874</v>
      </c>
      <c r="E10" s="112">
        <v>68</v>
      </c>
      <c r="F10" s="112">
        <v>0</v>
      </c>
      <c r="G10" s="196">
        <v>0</v>
      </c>
      <c r="H10" s="181">
        <v>0</v>
      </c>
      <c r="I10" s="88"/>
      <c r="J10" s="88"/>
      <c r="K10" s="88"/>
      <c r="L10" s="88"/>
      <c r="M10" s="88"/>
    </row>
    <row r="11" spans="1:13" ht="12.75" customHeight="1">
      <c r="A11" s="63"/>
      <c r="B11" s="66"/>
      <c r="C11" s="125"/>
      <c r="D11" s="112"/>
      <c r="E11" s="112"/>
      <c r="F11" s="112"/>
      <c r="G11" s="196"/>
      <c r="H11" s="181"/>
      <c r="I11" s="88"/>
      <c r="J11" s="88"/>
      <c r="K11" s="88"/>
      <c r="L11" s="88"/>
      <c r="M11" s="88"/>
    </row>
    <row r="12" spans="1:13" ht="12.75" customHeight="1">
      <c r="A12" s="63">
        <v>2</v>
      </c>
      <c r="B12" s="66" t="s">
        <v>328</v>
      </c>
      <c r="C12" s="23">
        <v>594</v>
      </c>
      <c r="D12" s="112">
        <v>594</v>
      </c>
      <c r="E12" s="112">
        <v>53</v>
      </c>
      <c r="F12" s="112">
        <v>0</v>
      </c>
      <c r="G12" s="196">
        <v>0</v>
      </c>
      <c r="H12" s="181">
        <v>0</v>
      </c>
      <c r="I12" s="88"/>
      <c r="J12" s="88"/>
      <c r="K12" s="88"/>
      <c r="L12" s="88"/>
      <c r="M12" s="88"/>
    </row>
    <row r="13" spans="1:13" ht="12.75" customHeight="1">
      <c r="A13" s="185"/>
      <c r="B13" s="112"/>
      <c r="C13" s="112"/>
      <c r="D13" s="112"/>
      <c r="E13" s="112"/>
      <c r="F13" s="112"/>
      <c r="G13" s="196"/>
      <c r="H13" s="181"/>
      <c r="I13" s="88"/>
      <c r="J13" s="88"/>
      <c r="K13" s="88"/>
      <c r="L13" s="88"/>
      <c r="M13" s="88"/>
    </row>
    <row r="14" spans="1:13" ht="12.75" customHeight="1">
      <c r="A14" s="51" t="s">
        <v>16</v>
      </c>
      <c r="B14" s="14"/>
      <c r="C14" s="28">
        <f t="shared" ref="C14:H14" si="0">SUM(C10+C12)</f>
        <v>1468</v>
      </c>
      <c r="D14" s="28">
        <f t="shared" si="0"/>
        <v>1468</v>
      </c>
      <c r="E14" s="28">
        <f t="shared" si="0"/>
        <v>121</v>
      </c>
      <c r="F14" s="28">
        <f t="shared" si="0"/>
        <v>0</v>
      </c>
      <c r="G14" s="28">
        <f t="shared" si="0"/>
        <v>0</v>
      </c>
      <c r="H14" s="28">
        <f t="shared" si="0"/>
        <v>0</v>
      </c>
    </row>
    <row r="15" spans="1:13" ht="12.75" customHeight="1">
      <c r="A15" s="114"/>
    </row>
    <row r="16" spans="1:13" ht="12.75" customHeight="1">
      <c r="A16" s="114"/>
    </row>
    <row r="17" spans="1:13" ht="12.75" customHeight="1">
      <c r="A17" s="114"/>
    </row>
    <row r="18" spans="1:13" ht="12.75" customHeight="1"/>
    <row r="19" spans="1:13" ht="12.75" customHeight="1"/>
    <row r="20" spans="1:13" ht="12.75">
      <c r="A20" s="2"/>
      <c r="B20" s="2"/>
      <c r="C20" s="2"/>
      <c r="D20" s="2"/>
      <c r="E20" s="2"/>
      <c r="F20" s="386" t="s">
        <v>23</v>
      </c>
      <c r="G20" s="343"/>
      <c r="H20" s="45"/>
      <c r="I20" s="45"/>
    </row>
    <row r="21" spans="1:13" ht="15.75" customHeight="1">
      <c r="A21" s="2"/>
      <c r="B21" s="2"/>
      <c r="C21" s="2"/>
      <c r="D21" s="2"/>
      <c r="E21" s="2"/>
      <c r="F21" s="386" t="s">
        <v>213</v>
      </c>
      <c r="G21" s="343"/>
      <c r="H21" s="45"/>
      <c r="I21" s="45"/>
    </row>
    <row r="22" spans="1:13" ht="15.75" customHeight="1">
      <c r="A22" s="2"/>
      <c r="B22" s="2"/>
      <c r="C22" s="2"/>
      <c r="D22" s="2"/>
      <c r="E22" s="2"/>
      <c r="F22" s="385" t="s">
        <v>308</v>
      </c>
      <c r="G22" s="343"/>
      <c r="H22" s="343"/>
      <c r="I22" s="343"/>
    </row>
    <row r="23" spans="1:13" ht="12.75" customHeight="1">
      <c r="A23" s="335" t="s">
        <v>1040</v>
      </c>
      <c r="C23" s="2"/>
      <c r="D23" s="2"/>
      <c r="E23" s="2"/>
      <c r="F23" s="402" t="s">
        <v>215</v>
      </c>
      <c r="G23" s="343"/>
      <c r="H23" s="2"/>
      <c r="I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9">
    <mergeCell ref="A5:B5"/>
    <mergeCell ref="F6:H6"/>
    <mergeCell ref="A4:G4"/>
    <mergeCell ref="F23:G23"/>
    <mergeCell ref="A1:F1"/>
    <mergeCell ref="A2:G2"/>
    <mergeCell ref="F20:G20"/>
    <mergeCell ref="F21:G21"/>
    <mergeCell ref="F22:I22"/>
  </mergeCells>
  <printOptions horizontalCentered="1"/>
  <pageMargins left="0.70866141732283472" right="0.70866141732283472" top="0.23622047244094491" bottom="0" header="0" footer="0"/>
  <pageSetup paperSize="9" scale="8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0"/>
  <sheetViews>
    <sheetView workbookViewId="0">
      <selection activeCell="H23" sqref="H23"/>
    </sheetView>
  </sheetViews>
  <sheetFormatPr defaultColWidth="12.5703125" defaultRowHeight="15" customHeight="1"/>
  <cols>
    <col min="1" max="1" width="8.28515625" customWidth="1"/>
    <col min="2" max="2" width="15.42578125" customWidth="1"/>
    <col min="3" max="3" width="14.7109375" customWidth="1"/>
    <col min="4" max="4" width="21" customWidth="1"/>
    <col min="5" max="5" width="15.5703125" customWidth="1"/>
    <col min="6" max="6" width="16.42578125" customWidth="1"/>
    <col min="7" max="7" width="22" customWidth="1"/>
    <col min="8" max="8" width="17.42578125" customWidth="1"/>
    <col min="9" max="13" width="8.5703125" customWidth="1"/>
  </cols>
  <sheetData>
    <row r="1" spans="1:13" ht="12.75" customHeight="1">
      <c r="A1" s="426" t="s">
        <v>1</v>
      </c>
      <c r="B1" s="343"/>
      <c r="C1" s="343"/>
      <c r="D1" s="343"/>
      <c r="E1" s="343"/>
      <c r="F1" s="343"/>
      <c r="H1" s="88" t="s">
        <v>585</v>
      </c>
    </row>
    <row r="2" spans="1:13" ht="12.75" customHeight="1">
      <c r="A2" s="427" t="s">
        <v>2</v>
      </c>
      <c r="B2" s="343"/>
      <c r="C2" s="343"/>
      <c r="D2" s="343"/>
      <c r="E2" s="343"/>
      <c r="F2" s="343"/>
      <c r="G2" s="343"/>
    </row>
    <row r="3" spans="1:13" ht="12.75" customHeight="1">
      <c r="A3" s="90"/>
      <c r="B3" s="90"/>
    </row>
    <row r="4" spans="1:13" ht="18" customHeight="1">
      <c r="A4" s="428" t="s">
        <v>586</v>
      </c>
      <c r="B4" s="343"/>
      <c r="C4" s="343"/>
      <c r="D4" s="343"/>
      <c r="E4" s="343"/>
      <c r="F4" s="343"/>
      <c r="G4" s="343"/>
    </row>
    <row r="5" spans="1:13" ht="12.75" customHeight="1">
      <c r="A5" s="431" t="s">
        <v>587</v>
      </c>
      <c r="B5" s="343"/>
    </row>
    <row r="6" spans="1:13" ht="12.75" customHeight="1">
      <c r="A6" s="91"/>
      <c r="B6" s="91"/>
      <c r="F6" s="430" t="s">
        <v>283</v>
      </c>
      <c r="G6" s="397"/>
      <c r="H6" s="397"/>
    </row>
    <row r="7" spans="1:13" ht="59.25" customHeight="1">
      <c r="A7" s="187" t="s">
        <v>7</v>
      </c>
      <c r="B7" s="187" t="s">
        <v>8</v>
      </c>
      <c r="C7" s="133" t="s">
        <v>588</v>
      </c>
      <c r="D7" s="133" t="s">
        <v>589</v>
      </c>
      <c r="E7" s="133" t="s">
        <v>590</v>
      </c>
      <c r="F7" s="133" t="s">
        <v>591</v>
      </c>
      <c r="G7" s="194" t="s">
        <v>592</v>
      </c>
      <c r="H7" s="134" t="s">
        <v>593</v>
      </c>
    </row>
    <row r="8" spans="1:13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95" t="s">
        <v>325</v>
      </c>
      <c r="H8" s="181">
        <v>8</v>
      </c>
      <c r="I8" s="88"/>
      <c r="J8" s="88"/>
      <c r="K8" s="88"/>
      <c r="L8" s="88"/>
      <c r="M8" s="88"/>
    </row>
    <row r="9" spans="1:13" ht="12.75" customHeight="1">
      <c r="A9" s="136"/>
      <c r="B9" s="136"/>
      <c r="C9" s="112"/>
      <c r="D9" s="112"/>
      <c r="E9" s="112"/>
      <c r="F9" s="112"/>
      <c r="G9" s="476" t="s">
        <v>594</v>
      </c>
      <c r="H9" s="477" t="s">
        <v>595</v>
      </c>
      <c r="I9" s="88"/>
      <c r="J9" s="88"/>
      <c r="K9" s="88"/>
      <c r="L9" s="88"/>
      <c r="M9" s="88"/>
    </row>
    <row r="10" spans="1:13" ht="12.75" customHeight="1">
      <c r="A10" s="63">
        <v>1</v>
      </c>
      <c r="B10" s="66" t="s">
        <v>327</v>
      </c>
      <c r="C10" s="23">
        <v>1598</v>
      </c>
      <c r="D10" s="112">
        <v>360</v>
      </c>
      <c r="E10" s="112">
        <v>2</v>
      </c>
      <c r="F10" s="112">
        <v>2</v>
      </c>
      <c r="G10" s="409"/>
      <c r="H10" s="409"/>
      <c r="I10" s="88"/>
      <c r="J10" s="88"/>
      <c r="K10" s="88"/>
      <c r="L10" s="88"/>
      <c r="M10" s="88"/>
    </row>
    <row r="11" spans="1:13" ht="12.75" customHeight="1">
      <c r="A11" s="63"/>
      <c r="B11" s="66"/>
      <c r="C11" s="125"/>
      <c r="D11" s="112"/>
      <c r="E11" s="112"/>
      <c r="F11" s="112"/>
      <c r="G11" s="409"/>
      <c r="H11" s="409"/>
      <c r="I11" s="88"/>
      <c r="J11" s="88"/>
      <c r="K11" s="88"/>
      <c r="L11" s="88"/>
      <c r="M11" s="88"/>
    </row>
    <row r="12" spans="1:13" ht="12.75" customHeight="1">
      <c r="A12" s="63">
        <v>2</v>
      </c>
      <c r="B12" s="66" t="s">
        <v>328</v>
      </c>
      <c r="C12" s="23">
        <v>1131</v>
      </c>
      <c r="D12" s="112">
        <v>335</v>
      </c>
      <c r="E12" s="112">
        <v>3</v>
      </c>
      <c r="F12" s="112">
        <v>2.5</v>
      </c>
      <c r="G12" s="409"/>
      <c r="H12" s="409"/>
      <c r="I12" s="88"/>
      <c r="J12" s="88"/>
      <c r="K12" s="88"/>
      <c r="L12" s="88"/>
      <c r="M12" s="88"/>
    </row>
    <row r="13" spans="1:13" ht="12.75" customHeight="1">
      <c r="A13" s="185"/>
      <c r="B13" s="112"/>
      <c r="C13" s="112"/>
      <c r="D13" s="112"/>
      <c r="E13" s="112"/>
      <c r="F13" s="112"/>
      <c r="G13" s="409"/>
      <c r="H13" s="409"/>
      <c r="I13" s="88"/>
      <c r="J13" s="88"/>
      <c r="K13" s="88"/>
      <c r="L13" s="88"/>
      <c r="M13" s="88"/>
    </row>
    <row r="14" spans="1:13" ht="12.75" customHeight="1">
      <c r="A14" s="51" t="s">
        <v>16</v>
      </c>
      <c r="B14" s="14"/>
      <c r="C14" s="28">
        <f t="shared" ref="C14:E14" si="0">SUM(C10+C12)</f>
        <v>2729</v>
      </c>
      <c r="D14" s="28">
        <f t="shared" si="0"/>
        <v>695</v>
      </c>
      <c r="E14" s="28">
        <f t="shared" si="0"/>
        <v>5</v>
      </c>
      <c r="F14" s="28"/>
      <c r="G14" s="390"/>
      <c r="H14" s="390"/>
    </row>
    <row r="15" spans="1:13" ht="12.75" customHeight="1">
      <c r="A15" s="114"/>
    </row>
    <row r="16" spans="1:13" ht="12.75" customHeight="1"/>
    <row r="17" spans="1:13" ht="12.75" customHeight="1"/>
    <row r="18" spans="1:13" ht="12.75">
      <c r="A18" s="2"/>
      <c r="B18" s="2"/>
      <c r="C18" s="2"/>
      <c r="D18" s="2"/>
      <c r="E18" s="2"/>
      <c r="F18" s="386" t="s">
        <v>23</v>
      </c>
      <c r="G18" s="343"/>
      <c r="H18" s="45"/>
      <c r="I18" s="45"/>
    </row>
    <row r="19" spans="1:13" ht="12.75">
      <c r="A19" s="2"/>
      <c r="B19" s="2"/>
      <c r="C19" s="2"/>
      <c r="D19" s="2"/>
      <c r="E19" s="2"/>
      <c r="F19" s="386" t="s">
        <v>213</v>
      </c>
      <c r="G19" s="343"/>
      <c r="H19" s="45"/>
      <c r="I19" s="45"/>
    </row>
    <row r="20" spans="1:13" ht="12.75">
      <c r="A20" s="2"/>
      <c r="B20" s="2"/>
      <c r="C20" s="2"/>
      <c r="D20" s="2"/>
      <c r="E20" s="2"/>
      <c r="F20" s="385" t="s">
        <v>308</v>
      </c>
      <c r="G20" s="343"/>
      <c r="H20" s="343"/>
      <c r="I20" s="343"/>
    </row>
    <row r="21" spans="1:13" ht="12.75" customHeight="1">
      <c r="A21" s="335" t="s">
        <v>1040</v>
      </c>
      <c r="C21" s="2"/>
      <c r="D21" s="2"/>
      <c r="E21" s="2"/>
      <c r="F21" s="402" t="s">
        <v>215</v>
      </c>
      <c r="G21" s="343"/>
      <c r="H21" s="2"/>
      <c r="I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">
    <mergeCell ref="F20:I20"/>
    <mergeCell ref="F21:G21"/>
    <mergeCell ref="A1:F1"/>
    <mergeCell ref="A2:G2"/>
    <mergeCell ref="A5:B5"/>
    <mergeCell ref="F6:H6"/>
    <mergeCell ref="F18:G18"/>
    <mergeCell ref="F19:G19"/>
    <mergeCell ref="A4:G4"/>
    <mergeCell ref="G9:G14"/>
    <mergeCell ref="H9:H14"/>
  </mergeCells>
  <printOptions horizontalCentered="1"/>
  <pageMargins left="0.70866141732283472" right="0.70866141732283472" top="0.23622047244094491" bottom="0" header="0" footer="0"/>
  <pageSetup paperSize="9" scale="9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topLeftCell="A7" workbookViewId="0">
      <selection activeCell="A34" sqref="A34"/>
    </sheetView>
  </sheetViews>
  <sheetFormatPr defaultColWidth="12.5703125" defaultRowHeight="15" customHeight="1"/>
  <cols>
    <col min="1" max="1" width="10.28515625" customWidth="1"/>
    <col min="2" max="2" width="12" customWidth="1"/>
    <col min="3" max="3" width="16.425781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42578125" customWidth="1"/>
    <col min="11" max="11" width="14.140625" customWidth="1"/>
    <col min="12" max="19" width="8.5703125" customWidth="1"/>
  </cols>
  <sheetData>
    <row r="1" spans="1:19" ht="12.75" customHeight="1">
      <c r="D1" s="402"/>
      <c r="E1" s="343"/>
      <c r="H1" s="4"/>
      <c r="I1" s="441" t="s">
        <v>596</v>
      </c>
      <c r="J1" s="343"/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9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9" ht="10.5" customHeight="1"/>
    <row r="5" spans="1:19" ht="24.75" customHeight="1">
      <c r="A5" s="478" t="s">
        <v>597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431" t="s">
        <v>598</v>
      </c>
      <c r="B7" s="343"/>
      <c r="C7" s="1"/>
      <c r="D7" s="1"/>
      <c r="E7" s="453"/>
      <c r="F7" s="343"/>
      <c r="G7" s="343"/>
      <c r="H7" s="343"/>
      <c r="I7" s="453" t="s">
        <v>599</v>
      </c>
      <c r="J7" s="343"/>
      <c r="K7" s="343"/>
      <c r="L7" s="1"/>
      <c r="M7" s="1"/>
      <c r="N7" s="1"/>
      <c r="O7" s="1"/>
      <c r="P7" s="1"/>
      <c r="Q7" s="1"/>
      <c r="R7" s="1"/>
      <c r="S7" s="1"/>
    </row>
    <row r="8" spans="1:19" ht="12.75" hidden="1" customHeight="1">
      <c r="A8" s="15"/>
      <c r="B8" s="15"/>
      <c r="C8" s="442" t="s">
        <v>600</v>
      </c>
      <c r="D8" s="343"/>
      <c r="E8" s="343"/>
      <c r="F8" s="343"/>
      <c r="G8" s="343"/>
      <c r="H8" s="343"/>
      <c r="I8" s="343"/>
      <c r="J8" s="343"/>
      <c r="K8" s="15"/>
      <c r="L8" s="15"/>
      <c r="M8" s="15"/>
      <c r="N8" s="15"/>
      <c r="O8" s="15"/>
      <c r="P8" s="15"/>
      <c r="Q8" s="15"/>
      <c r="R8" s="15"/>
      <c r="S8" s="15"/>
    </row>
    <row r="9" spans="1:19" ht="44.25" customHeight="1">
      <c r="A9" s="436" t="s">
        <v>180</v>
      </c>
      <c r="B9" s="436" t="s">
        <v>205</v>
      </c>
      <c r="C9" s="451" t="s">
        <v>601</v>
      </c>
      <c r="D9" s="401"/>
      <c r="E9" s="451" t="s">
        <v>602</v>
      </c>
      <c r="F9" s="401"/>
      <c r="G9" s="451" t="s">
        <v>603</v>
      </c>
      <c r="H9" s="401"/>
      <c r="I9" s="451" t="s">
        <v>604</v>
      </c>
      <c r="J9" s="401"/>
      <c r="K9" s="436" t="s">
        <v>605</v>
      </c>
      <c r="R9" s="14"/>
      <c r="S9" s="1"/>
    </row>
    <row r="10" spans="1:19" ht="42" customHeight="1">
      <c r="A10" s="390"/>
      <c r="B10" s="390"/>
      <c r="C10" s="19" t="s">
        <v>606</v>
      </c>
      <c r="D10" s="19" t="s">
        <v>607</v>
      </c>
      <c r="E10" s="19" t="s">
        <v>606</v>
      </c>
      <c r="F10" s="19" t="s">
        <v>608</v>
      </c>
      <c r="G10" s="19" t="s">
        <v>606</v>
      </c>
      <c r="H10" s="19" t="s">
        <v>609</v>
      </c>
      <c r="I10" s="19" t="s">
        <v>610</v>
      </c>
      <c r="J10" s="19" t="s">
        <v>611</v>
      </c>
      <c r="K10" s="390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28">
        <v>11</v>
      </c>
    </row>
    <row r="12" spans="1:19" ht="15.75" customHeight="1">
      <c r="A12" s="23">
        <v>1</v>
      </c>
      <c r="B12" s="23" t="s">
        <v>612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9" ht="15.75" customHeight="1">
      <c r="A13" s="23">
        <v>2</v>
      </c>
      <c r="B13" s="23" t="s">
        <v>613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9" ht="15.75" customHeight="1">
      <c r="A14" s="23">
        <v>3</v>
      </c>
      <c r="B14" s="23" t="s">
        <v>614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9" ht="15.75" customHeight="1">
      <c r="A15" s="23">
        <v>4</v>
      </c>
      <c r="B15" s="23" t="s">
        <v>615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9" ht="15.75" customHeight="1">
      <c r="A16" s="23">
        <v>5</v>
      </c>
      <c r="B16" s="23" t="s">
        <v>616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9" ht="15.75" customHeight="1">
      <c r="A17" s="23">
        <v>6</v>
      </c>
      <c r="B17" s="23" t="s">
        <v>617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9" ht="15.75" customHeight="1">
      <c r="A18" s="23">
        <v>7</v>
      </c>
      <c r="B18" s="23" t="s">
        <v>618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9" ht="15.75" customHeight="1">
      <c r="A19" s="23">
        <v>8</v>
      </c>
      <c r="B19" s="23" t="s">
        <v>619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23">
        <v>9</v>
      </c>
      <c r="B20" s="23" t="s">
        <v>620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23">
        <v>10</v>
      </c>
      <c r="B21" s="23" t="s">
        <v>621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23">
        <v>11</v>
      </c>
      <c r="B22" s="23" t="s">
        <v>622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23">
        <v>12</v>
      </c>
      <c r="B23" s="23" t="s">
        <v>623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23">
        <v>13</v>
      </c>
      <c r="B24" s="23" t="s">
        <v>624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23">
        <v>14</v>
      </c>
      <c r="B25" s="23" t="s">
        <v>209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23"/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28" t="s">
        <v>16</v>
      </c>
      <c r="B27" s="14"/>
      <c r="C27" s="23">
        <f t="shared" ref="C27:K27" si="0">SUM(C12:C25)</f>
        <v>0</v>
      </c>
      <c r="D27" s="23">
        <f t="shared" si="0"/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/>
      <c r="B31" s="76"/>
      <c r="C31" s="76"/>
      <c r="D31" s="76"/>
      <c r="E31" s="76"/>
      <c r="F31" s="76"/>
      <c r="G31" s="76"/>
      <c r="H31" s="76"/>
      <c r="I31" s="386" t="s">
        <v>23</v>
      </c>
      <c r="J31" s="343"/>
      <c r="K31" s="76"/>
      <c r="L31" s="76"/>
      <c r="M31" s="76"/>
      <c r="N31" s="76"/>
      <c r="O31" s="76"/>
      <c r="P31" s="76"/>
      <c r="Q31" s="1"/>
      <c r="R31" s="1"/>
      <c r="S31" s="1"/>
    </row>
    <row r="32" spans="1:19" ht="12.75" customHeight="1">
      <c r="A32" s="445" t="s">
        <v>213</v>
      </c>
      <c r="B32" s="343"/>
      <c r="C32" s="343"/>
      <c r="D32" s="343"/>
      <c r="E32" s="343"/>
      <c r="F32" s="343"/>
      <c r="G32" s="343"/>
      <c r="H32" s="343"/>
      <c r="I32" s="343"/>
      <c r="J32" s="343"/>
      <c r="K32" s="76"/>
      <c r="L32" s="76"/>
      <c r="M32" s="76"/>
      <c r="N32" s="76"/>
      <c r="O32" s="76"/>
      <c r="P32" s="76"/>
      <c r="Q32" s="1"/>
      <c r="R32" s="1"/>
      <c r="S32" s="1"/>
    </row>
    <row r="33" spans="1:19" ht="12.75" customHeight="1">
      <c r="A33" s="445" t="s">
        <v>396</v>
      </c>
      <c r="B33" s="343"/>
      <c r="C33" s="343"/>
      <c r="D33" s="343"/>
      <c r="E33" s="343"/>
      <c r="F33" s="343"/>
      <c r="G33" s="343"/>
      <c r="H33" s="343"/>
      <c r="I33" s="343"/>
      <c r="J33" s="343"/>
      <c r="K33" s="76"/>
      <c r="L33" s="76"/>
      <c r="M33" s="76"/>
      <c r="N33" s="76"/>
      <c r="O33" s="76"/>
      <c r="P33" s="76"/>
      <c r="Q33" s="1"/>
      <c r="R33" s="1"/>
      <c r="S33" s="1"/>
    </row>
    <row r="34" spans="1:19" ht="12.75" customHeight="1">
      <c r="A34" s="335" t="s">
        <v>1040</v>
      </c>
      <c r="B34" s="2"/>
      <c r="C34" s="2"/>
      <c r="D34" s="2"/>
      <c r="E34" s="2"/>
      <c r="F34" s="2"/>
      <c r="G34" s="1"/>
      <c r="H34" s="402" t="s">
        <v>625</v>
      </c>
      <c r="I34" s="343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435"/>
      <c r="B36" s="343"/>
      <c r="C36" s="343"/>
      <c r="D36" s="343"/>
      <c r="E36" s="343"/>
      <c r="F36" s="343"/>
      <c r="G36" s="343"/>
      <c r="H36" s="343"/>
      <c r="I36" s="343"/>
      <c r="J36" s="343"/>
    </row>
    <row r="37" spans="1:19" ht="12.75" customHeight="1"/>
    <row r="38" spans="1:19" ht="12.75" customHeight="1"/>
    <row r="39" spans="1:19" ht="12.75" customHeight="1"/>
    <row r="40" spans="1:19" ht="12.75" customHeight="1"/>
    <row r="41" spans="1:19" ht="12.75" customHeight="1"/>
    <row r="42" spans="1:19" ht="12.75" customHeight="1"/>
    <row r="43" spans="1:19" ht="12.75" customHeight="1"/>
    <row r="44" spans="1:19" ht="12.75" customHeight="1"/>
    <row r="45" spans="1:19" ht="12.75" customHeight="1"/>
    <row r="46" spans="1:19" ht="12.75" customHeight="1"/>
    <row r="47" spans="1:19" ht="12.75" customHeight="1"/>
    <row r="48" spans="1:1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1">
    <mergeCell ref="E7:H7"/>
    <mergeCell ref="C8:J8"/>
    <mergeCell ref="A7:B7"/>
    <mergeCell ref="I7:K7"/>
    <mergeCell ref="D1:E1"/>
    <mergeCell ref="I1:J1"/>
    <mergeCell ref="A2:J2"/>
    <mergeCell ref="A3:J3"/>
    <mergeCell ref="A5:K5"/>
    <mergeCell ref="H34:I34"/>
    <mergeCell ref="A36:J36"/>
    <mergeCell ref="I9:J9"/>
    <mergeCell ref="K9:K10"/>
    <mergeCell ref="I31:J31"/>
    <mergeCell ref="A32:J32"/>
    <mergeCell ref="A33:J33"/>
    <mergeCell ref="G9:H9"/>
    <mergeCell ref="A9:A10"/>
    <mergeCell ref="B9:B10"/>
    <mergeCell ref="C9:D9"/>
    <mergeCell ref="E9:F9"/>
  </mergeCells>
  <printOptions horizontalCentered="1"/>
  <pageMargins left="0.70866141732283472" right="0.70866141732283472" top="0.23622047244094491" bottom="0" header="0" footer="0"/>
  <pageSetup paperSize="9" scale="6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25" sqref="A25"/>
    </sheetView>
  </sheetViews>
  <sheetFormatPr defaultColWidth="12.5703125" defaultRowHeight="15" customHeight="1"/>
  <cols>
    <col min="1" max="1" width="8.5703125" customWidth="1"/>
    <col min="2" max="2" width="10.42578125" customWidth="1"/>
    <col min="3" max="3" width="16.425781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42578125" customWidth="1"/>
    <col min="11" max="11" width="14.140625" customWidth="1"/>
    <col min="12" max="19" width="8.5703125" customWidth="1"/>
  </cols>
  <sheetData>
    <row r="1" spans="1:19" ht="12.75" customHeight="1">
      <c r="D1" s="402"/>
      <c r="E1" s="343"/>
      <c r="H1" s="4"/>
      <c r="I1" s="441" t="s">
        <v>626</v>
      </c>
      <c r="J1" s="343"/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9" ht="12.75" customHeight="1">
      <c r="A3" s="411" t="s">
        <v>627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9" ht="10.5" customHeight="1"/>
    <row r="5" spans="1:19" ht="18.75" customHeight="1">
      <c r="A5" s="478" t="s">
        <v>628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431" t="s">
        <v>629</v>
      </c>
      <c r="B7" s="343"/>
      <c r="C7" s="1"/>
      <c r="D7" s="1"/>
      <c r="E7" s="453"/>
      <c r="F7" s="343"/>
      <c r="G7" s="343"/>
      <c r="H7" s="343"/>
      <c r="I7" s="453" t="s">
        <v>599</v>
      </c>
      <c r="J7" s="343"/>
      <c r="K7" s="343"/>
      <c r="L7" s="1"/>
      <c r="M7" s="1"/>
      <c r="N7" s="1"/>
      <c r="O7" s="1"/>
      <c r="P7" s="1"/>
      <c r="Q7" s="1"/>
      <c r="R7" s="1"/>
      <c r="S7" s="1"/>
    </row>
    <row r="8" spans="1:19" ht="12.75" hidden="1" customHeight="1">
      <c r="A8" s="15"/>
      <c r="B8" s="15"/>
      <c r="C8" s="442" t="s">
        <v>600</v>
      </c>
      <c r="D8" s="343"/>
      <c r="E8" s="343"/>
      <c r="F8" s="343"/>
      <c r="G8" s="343"/>
      <c r="H8" s="343"/>
      <c r="I8" s="343"/>
      <c r="J8" s="343"/>
      <c r="K8" s="15"/>
      <c r="L8" s="15"/>
      <c r="M8" s="15"/>
      <c r="N8" s="15"/>
      <c r="O8" s="15"/>
      <c r="P8" s="15"/>
      <c r="Q8" s="15"/>
      <c r="R8" s="15"/>
      <c r="S8" s="15"/>
    </row>
    <row r="9" spans="1:19" ht="30" customHeight="1">
      <c r="A9" s="436" t="s">
        <v>180</v>
      </c>
      <c r="B9" s="436" t="s">
        <v>533</v>
      </c>
      <c r="C9" s="451" t="s">
        <v>630</v>
      </c>
      <c r="D9" s="401"/>
      <c r="E9" s="451" t="s">
        <v>602</v>
      </c>
      <c r="F9" s="401"/>
      <c r="G9" s="451" t="s">
        <v>603</v>
      </c>
      <c r="H9" s="401"/>
      <c r="I9" s="451" t="s">
        <v>604</v>
      </c>
      <c r="J9" s="401"/>
      <c r="K9" s="436" t="s">
        <v>631</v>
      </c>
      <c r="R9" s="14"/>
      <c r="S9" s="1"/>
    </row>
    <row r="10" spans="1:19" ht="42" customHeight="1">
      <c r="A10" s="390"/>
      <c r="B10" s="390"/>
      <c r="C10" s="19" t="s">
        <v>606</v>
      </c>
      <c r="D10" s="19" t="s">
        <v>632</v>
      </c>
      <c r="E10" s="19" t="s">
        <v>606</v>
      </c>
      <c r="F10" s="19" t="s">
        <v>633</v>
      </c>
      <c r="G10" s="19" t="s">
        <v>606</v>
      </c>
      <c r="H10" s="19" t="s">
        <v>634</v>
      </c>
      <c r="I10" s="19" t="s">
        <v>610</v>
      </c>
      <c r="J10" s="19" t="s">
        <v>611</v>
      </c>
      <c r="K10" s="390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28">
        <v>11</v>
      </c>
    </row>
    <row r="12" spans="1:19" ht="12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28"/>
    </row>
    <row r="13" spans="1:19" ht="12.75" customHeight="1">
      <c r="A13" s="63">
        <v>1</v>
      </c>
      <c r="B13" s="66" t="s">
        <v>327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</row>
    <row r="14" spans="1:19" ht="12.75" customHeight="1">
      <c r="A14" s="63"/>
      <c r="B14" s="6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9" ht="12.75" customHeight="1">
      <c r="A15" s="63">
        <v>2</v>
      </c>
      <c r="B15" s="66" t="s">
        <v>328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</row>
    <row r="16" spans="1:19" ht="12.75" customHeight="1">
      <c r="A16" s="185"/>
      <c r="B16" s="185"/>
      <c r="C16" s="136"/>
      <c r="D16" s="136"/>
      <c r="E16" s="136"/>
      <c r="F16" s="136"/>
      <c r="G16" s="136"/>
      <c r="H16" s="136"/>
      <c r="I16" s="136"/>
      <c r="J16" s="136"/>
      <c r="K16" s="28"/>
    </row>
    <row r="17" spans="1:19" ht="12.75" customHeight="1">
      <c r="A17" s="28" t="s">
        <v>16</v>
      </c>
      <c r="B17" s="14"/>
      <c r="C17" s="28">
        <f t="shared" ref="C17:K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9" t="s">
        <v>635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>
      <c r="A22" s="1"/>
      <c r="B22" s="76"/>
      <c r="C22" s="76"/>
      <c r="D22" s="76"/>
      <c r="E22" s="76"/>
      <c r="F22" s="76"/>
      <c r="G22" s="76"/>
      <c r="H22" s="76"/>
      <c r="I22" s="386" t="s">
        <v>23</v>
      </c>
      <c r="J22" s="343"/>
      <c r="K22" s="76"/>
      <c r="L22" s="76"/>
      <c r="M22" s="76"/>
      <c r="N22" s="76"/>
      <c r="O22" s="76"/>
      <c r="P22" s="76"/>
      <c r="Q22" s="1"/>
      <c r="R22" s="1"/>
      <c r="S22" s="1"/>
    </row>
    <row r="23" spans="1:19" ht="12.75" customHeight="1">
      <c r="A23" s="445" t="s">
        <v>213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76"/>
      <c r="L23" s="76"/>
      <c r="M23" s="76"/>
      <c r="N23" s="76"/>
      <c r="O23" s="76"/>
      <c r="P23" s="76"/>
      <c r="Q23" s="1"/>
      <c r="R23" s="1"/>
      <c r="S23" s="1"/>
    </row>
    <row r="24" spans="1:19" ht="12.75" customHeight="1">
      <c r="A24" s="445" t="s">
        <v>396</v>
      </c>
      <c r="B24" s="343"/>
      <c r="C24" s="343"/>
      <c r="D24" s="343"/>
      <c r="E24" s="343"/>
      <c r="F24" s="343"/>
      <c r="G24" s="343"/>
      <c r="H24" s="343"/>
      <c r="I24" s="343"/>
      <c r="J24" s="343"/>
      <c r="K24" s="76"/>
      <c r="L24" s="76"/>
      <c r="M24" s="76"/>
      <c r="N24" s="76"/>
      <c r="O24" s="76"/>
      <c r="P24" s="76"/>
      <c r="Q24" s="1"/>
      <c r="R24" s="1"/>
      <c r="S24" s="1"/>
    </row>
    <row r="25" spans="1:19" ht="12.75" customHeight="1">
      <c r="A25" s="335" t="s">
        <v>1040</v>
      </c>
      <c r="B25" s="2"/>
      <c r="C25" s="2"/>
      <c r="D25" s="2"/>
      <c r="E25" s="2"/>
      <c r="F25" s="2"/>
      <c r="G25" s="1"/>
      <c r="H25" s="402" t="s">
        <v>625</v>
      </c>
      <c r="I25" s="343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435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9" ht="12.75" customHeight="1"/>
    <row r="29" spans="1:19" ht="12.75" customHeight="1"/>
    <row r="30" spans="1:19" ht="12.75" customHeight="1"/>
    <row r="31" spans="1:19" ht="12.75" customHeight="1"/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1">
    <mergeCell ref="E7:H7"/>
    <mergeCell ref="I7:K7"/>
    <mergeCell ref="I1:J1"/>
    <mergeCell ref="A3:J3"/>
    <mergeCell ref="A2:J2"/>
    <mergeCell ref="A5:K5"/>
    <mergeCell ref="D1:E1"/>
    <mergeCell ref="A7:B7"/>
    <mergeCell ref="H25:I25"/>
    <mergeCell ref="A27:J27"/>
    <mergeCell ref="A24:J24"/>
    <mergeCell ref="A23:J23"/>
    <mergeCell ref="B9:B10"/>
    <mergeCell ref="A9:A10"/>
    <mergeCell ref="E9:F9"/>
    <mergeCell ref="I22:J22"/>
    <mergeCell ref="K9:K10"/>
    <mergeCell ref="C8:J8"/>
    <mergeCell ref="C9:D9"/>
    <mergeCell ref="G9:H9"/>
    <mergeCell ref="I9:J9"/>
  </mergeCells>
  <printOptions horizontalCentered="1"/>
  <pageMargins left="0.70866141732283472" right="0.70866141732283472" top="0.23622047244094491" bottom="0" header="0" footer="0"/>
  <pageSetup paperSize="9" scale="6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24" sqref="A24"/>
    </sheetView>
  </sheetViews>
  <sheetFormatPr defaultColWidth="12.5703125" defaultRowHeight="15" customHeight="1"/>
  <cols>
    <col min="1" max="1" width="8.5703125" customWidth="1"/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  <col min="12" max="19" width="8.5703125" customWidth="1"/>
  </cols>
  <sheetData>
    <row r="1" spans="1:19" ht="22.5" customHeight="1">
      <c r="D1" s="402"/>
      <c r="E1" s="343"/>
      <c r="H1" s="4"/>
      <c r="J1" s="441" t="s">
        <v>636</v>
      </c>
      <c r="K1" s="343"/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9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9" ht="10.5" customHeight="1"/>
    <row r="5" spans="1:19" ht="15.75" customHeight="1">
      <c r="A5" s="479" t="s">
        <v>637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  <c r="Q5" s="1"/>
      <c r="R5" s="1"/>
      <c r="S5" s="1"/>
    </row>
    <row r="6" spans="1:19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431" t="s">
        <v>638</v>
      </c>
      <c r="B7" s="343"/>
      <c r="C7" s="1"/>
      <c r="D7" s="1"/>
      <c r="E7" s="1"/>
      <c r="F7" s="1"/>
      <c r="G7" s="1"/>
      <c r="H7" s="1"/>
      <c r="I7" s="453" t="s">
        <v>599</v>
      </c>
      <c r="J7" s="343"/>
      <c r="K7" s="343"/>
      <c r="L7" s="1"/>
      <c r="M7" s="1"/>
      <c r="N7" s="1"/>
      <c r="O7" s="1"/>
      <c r="P7" s="1"/>
      <c r="Q7" s="1"/>
      <c r="R7" s="1"/>
      <c r="S7" s="1"/>
    </row>
    <row r="8" spans="1:19" ht="12.75" hidden="1" customHeight="1">
      <c r="A8" s="15"/>
      <c r="B8" s="15"/>
      <c r="C8" s="442" t="s">
        <v>600</v>
      </c>
      <c r="D8" s="343"/>
      <c r="E8" s="343"/>
      <c r="F8" s="343"/>
      <c r="G8" s="343"/>
      <c r="H8" s="343"/>
      <c r="I8" s="343"/>
      <c r="J8" s="343"/>
      <c r="K8" s="15"/>
      <c r="L8" s="15"/>
      <c r="M8" s="15"/>
      <c r="N8" s="15"/>
      <c r="O8" s="15"/>
      <c r="P8" s="15"/>
      <c r="Q8" s="15"/>
      <c r="R8" s="15"/>
      <c r="S8" s="15"/>
    </row>
    <row r="9" spans="1:19" ht="30" customHeight="1">
      <c r="A9" s="436" t="s">
        <v>180</v>
      </c>
      <c r="B9" s="436" t="s">
        <v>533</v>
      </c>
      <c r="C9" s="451" t="s">
        <v>639</v>
      </c>
      <c r="D9" s="401"/>
      <c r="E9" s="451" t="s">
        <v>640</v>
      </c>
      <c r="F9" s="401"/>
      <c r="G9" s="451" t="s">
        <v>603</v>
      </c>
      <c r="H9" s="401"/>
      <c r="I9" s="451" t="s">
        <v>604</v>
      </c>
      <c r="J9" s="401"/>
      <c r="K9" s="436" t="s">
        <v>641</v>
      </c>
      <c r="R9" s="14"/>
      <c r="S9" s="1"/>
    </row>
    <row r="10" spans="1:19" ht="46.5" customHeight="1">
      <c r="A10" s="390"/>
      <c r="B10" s="390"/>
      <c r="C10" s="19" t="s">
        <v>606</v>
      </c>
      <c r="D10" s="19" t="s">
        <v>642</v>
      </c>
      <c r="E10" s="19" t="s">
        <v>606</v>
      </c>
      <c r="F10" s="19" t="s">
        <v>643</v>
      </c>
      <c r="G10" s="19" t="s">
        <v>606</v>
      </c>
      <c r="H10" s="19" t="s">
        <v>644</v>
      </c>
      <c r="I10" s="19" t="s">
        <v>610</v>
      </c>
      <c r="J10" s="19" t="s">
        <v>611</v>
      </c>
      <c r="K10" s="390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136">
        <v>11</v>
      </c>
    </row>
    <row r="12" spans="1:19" ht="12.75" customHeight="1">
      <c r="A12" s="136"/>
      <c r="B12" s="136"/>
      <c r="C12" s="28"/>
      <c r="D12" s="28"/>
      <c r="E12" s="28"/>
      <c r="F12" s="28"/>
      <c r="G12" s="28"/>
      <c r="H12" s="28"/>
      <c r="I12" s="28"/>
      <c r="J12" s="28"/>
      <c r="K12" s="28"/>
    </row>
    <row r="13" spans="1:19" ht="12.75" customHeight="1">
      <c r="A13" s="63">
        <v>1</v>
      </c>
      <c r="B13" s="66" t="s">
        <v>327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9" ht="12.75" customHeight="1">
      <c r="A14" s="63"/>
      <c r="B14" s="66"/>
      <c r="C14" s="28"/>
      <c r="D14" s="28"/>
      <c r="E14" s="28"/>
      <c r="F14" s="28"/>
      <c r="G14" s="28"/>
      <c r="H14" s="28"/>
      <c r="I14" s="28"/>
      <c r="J14" s="28"/>
      <c r="K14" s="28"/>
    </row>
    <row r="15" spans="1:19" ht="12.75" customHeight="1">
      <c r="A15" s="63">
        <v>2</v>
      </c>
      <c r="B15" s="66" t="s">
        <v>328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9" ht="12.75" customHeight="1">
      <c r="A16" s="185"/>
      <c r="B16" s="185"/>
      <c r="C16" s="28"/>
      <c r="D16" s="28"/>
      <c r="E16" s="28"/>
      <c r="F16" s="28"/>
      <c r="G16" s="28"/>
      <c r="H16" s="28"/>
      <c r="I16" s="28"/>
      <c r="J16" s="28"/>
      <c r="K16" s="28"/>
    </row>
    <row r="17" spans="1:19" ht="12.75" customHeight="1">
      <c r="A17" s="28" t="s">
        <v>16</v>
      </c>
      <c r="B17" s="14"/>
      <c r="C17" s="28">
        <f t="shared" ref="C17:K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9" t="s">
        <v>635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C20" s="434"/>
      <c r="D20" s="343"/>
      <c r="E20" s="343"/>
      <c r="F20" s="343"/>
    </row>
    <row r="21" spans="1:19" ht="13.5" customHeight="1">
      <c r="A21" s="1"/>
      <c r="B21" s="76"/>
      <c r="C21" s="76"/>
      <c r="D21" s="76"/>
      <c r="E21" s="76"/>
      <c r="F21" s="76"/>
      <c r="G21" s="76"/>
      <c r="H21" s="76"/>
      <c r="I21" s="386" t="s">
        <v>23</v>
      </c>
      <c r="J21" s="343"/>
      <c r="K21" s="76"/>
      <c r="L21" s="76"/>
      <c r="M21" s="76"/>
      <c r="N21" s="76"/>
      <c r="O21" s="76"/>
      <c r="P21" s="76"/>
      <c r="Q21" s="1"/>
      <c r="R21" s="1"/>
      <c r="S21" s="1"/>
    </row>
    <row r="22" spans="1:19" ht="12.75" customHeight="1">
      <c r="A22" s="445" t="s">
        <v>213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76"/>
      <c r="L22" s="76"/>
      <c r="M22" s="76"/>
      <c r="N22" s="76"/>
      <c r="O22" s="76"/>
      <c r="P22" s="76"/>
      <c r="Q22" s="1"/>
      <c r="R22" s="1"/>
      <c r="S22" s="1"/>
    </row>
    <row r="23" spans="1:19" ht="12.75" customHeight="1">
      <c r="A23" s="445" t="s">
        <v>396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76"/>
      <c r="L23" s="76"/>
      <c r="M23" s="76"/>
      <c r="N23" s="76"/>
      <c r="O23" s="76"/>
      <c r="P23" s="76"/>
      <c r="Q23" s="1"/>
      <c r="R23" s="1"/>
      <c r="S23" s="1"/>
    </row>
    <row r="24" spans="1:19" ht="12.75" customHeight="1">
      <c r="A24" s="335" t="s">
        <v>1040</v>
      </c>
      <c r="B24" s="2"/>
      <c r="C24" s="2"/>
      <c r="D24" s="2"/>
      <c r="E24" s="2"/>
      <c r="F24" s="2"/>
      <c r="G24" s="1"/>
      <c r="H24" s="402" t="s">
        <v>625</v>
      </c>
      <c r="I24" s="343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435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9" ht="12.75" customHeight="1"/>
    <row r="28" spans="1:19" ht="12.75" customHeight="1"/>
    <row r="29" spans="1:19" ht="12.75" customHeight="1"/>
    <row r="30" spans="1:19" ht="12.75" customHeight="1"/>
    <row r="31" spans="1:19" ht="12.75" customHeight="1"/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1">
    <mergeCell ref="J1:K1"/>
    <mergeCell ref="D1:E1"/>
    <mergeCell ref="A2:J2"/>
    <mergeCell ref="A3:J3"/>
    <mergeCell ref="A5:L5"/>
    <mergeCell ref="A23:J23"/>
    <mergeCell ref="A26:J26"/>
    <mergeCell ref="H24:I24"/>
    <mergeCell ref="B9:B10"/>
    <mergeCell ref="A9:A10"/>
    <mergeCell ref="E9:F9"/>
    <mergeCell ref="G9:H9"/>
    <mergeCell ref="K9:K10"/>
    <mergeCell ref="I9:J9"/>
    <mergeCell ref="C9:D9"/>
    <mergeCell ref="A22:J22"/>
    <mergeCell ref="I7:K7"/>
    <mergeCell ref="A7:B7"/>
    <mergeCell ref="C8:J8"/>
    <mergeCell ref="I21:J21"/>
    <mergeCell ref="C20:F20"/>
  </mergeCells>
  <printOptions horizontalCentered="1"/>
  <pageMargins left="0.70866141732283472" right="0.70866141732283472" top="0.23622047244094491" bottom="0" header="0" footer="0"/>
  <pageSetup paperSize="9" scale="6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24" sqref="A24"/>
    </sheetView>
  </sheetViews>
  <sheetFormatPr defaultColWidth="12.5703125" defaultRowHeight="15" customHeight="1"/>
  <cols>
    <col min="1" max="1" width="8.5703125" customWidth="1"/>
    <col min="2" max="2" width="19" customWidth="1"/>
    <col min="3" max="3" width="16.425781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  <col min="12" max="19" width="8.5703125" customWidth="1"/>
  </cols>
  <sheetData>
    <row r="1" spans="1:19" ht="22.5" customHeight="1">
      <c r="D1" s="402"/>
      <c r="E1" s="343"/>
      <c r="H1" s="4"/>
      <c r="J1" s="441" t="s">
        <v>645</v>
      </c>
      <c r="K1" s="343"/>
    </row>
    <row r="2" spans="1:19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9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9" ht="10.5" customHeight="1"/>
    <row r="5" spans="1:19" ht="15.75" customHeight="1">
      <c r="A5" s="480" t="s">
        <v>646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  <c r="Q5" s="1"/>
      <c r="R5" s="1"/>
      <c r="S5" s="1"/>
    </row>
    <row r="6" spans="1:19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431" t="s">
        <v>647</v>
      </c>
      <c r="B7" s="343"/>
      <c r="C7" s="1"/>
      <c r="D7" s="1"/>
      <c r="E7" s="1"/>
      <c r="F7" s="1"/>
      <c r="G7" s="1"/>
      <c r="H7" s="1"/>
      <c r="I7" s="453" t="s">
        <v>648</v>
      </c>
      <c r="J7" s="343"/>
      <c r="K7" s="343"/>
      <c r="L7" s="1"/>
      <c r="M7" s="1"/>
      <c r="N7" s="1"/>
      <c r="O7" s="1"/>
      <c r="P7" s="1"/>
      <c r="Q7" s="1"/>
      <c r="R7" s="1"/>
      <c r="S7" s="1"/>
    </row>
    <row r="8" spans="1:19" ht="12.75" hidden="1" customHeight="1">
      <c r="A8" s="15"/>
      <c r="B8" s="15"/>
      <c r="C8" s="442" t="s">
        <v>600</v>
      </c>
      <c r="D8" s="343"/>
      <c r="E8" s="343"/>
      <c r="F8" s="343"/>
      <c r="G8" s="343"/>
      <c r="H8" s="343"/>
      <c r="I8" s="343"/>
      <c r="J8" s="343"/>
      <c r="K8" s="15"/>
      <c r="L8" s="15"/>
      <c r="M8" s="15"/>
      <c r="N8" s="15"/>
      <c r="O8" s="15"/>
      <c r="P8" s="15"/>
      <c r="Q8" s="15"/>
      <c r="R8" s="15"/>
      <c r="S8" s="15"/>
    </row>
    <row r="9" spans="1:19" ht="31.5" customHeight="1">
      <c r="A9" s="436" t="s">
        <v>180</v>
      </c>
      <c r="B9" s="436" t="s">
        <v>533</v>
      </c>
      <c r="C9" s="451" t="s">
        <v>649</v>
      </c>
      <c r="D9" s="401"/>
      <c r="E9" s="451" t="s">
        <v>640</v>
      </c>
      <c r="F9" s="401"/>
      <c r="G9" s="451" t="s">
        <v>603</v>
      </c>
      <c r="H9" s="401"/>
      <c r="I9" s="451" t="s">
        <v>604</v>
      </c>
      <c r="J9" s="401"/>
      <c r="K9" s="436" t="s">
        <v>641</v>
      </c>
      <c r="M9" s="1"/>
      <c r="N9" s="1"/>
      <c r="O9" s="1"/>
      <c r="R9" s="14"/>
      <c r="S9" s="1"/>
    </row>
    <row r="10" spans="1:19" ht="46.5" customHeight="1">
      <c r="A10" s="390"/>
      <c r="B10" s="390"/>
      <c r="C10" s="19" t="s">
        <v>606</v>
      </c>
      <c r="D10" s="19" t="s">
        <v>650</v>
      </c>
      <c r="E10" s="19" t="s">
        <v>606</v>
      </c>
      <c r="F10" s="19" t="s">
        <v>651</v>
      </c>
      <c r="G10" s="19" t="s">
        <v>606</v>
      </c>
      <c r="H10" s="19" t="s">
        <v>652</v>
      </c>
      <c r="I10" s="19" t="s">
        <v>610</v>
      </c>
      <c r="J10" s="19" t="s">
        <v>611</v>
      </c>
      <c r="K10" s="390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197">
        <v>1</v>
      </c>
      <c r="B11" s="197">
        <v>2</v>
      </c>
      <c r="C11" s="197">
        <v>3</v>
      </c>
      <c r="D11" s="197">
        <v>4</v>
      </c>
      <c r="E11" s="197">
        <v>5</v>
      </c>
      <c r="F11" s="197">
        <v>6</v>
      </c>
      <c r="G11" s="197">
        <v>7</v>
      </c>
      <c r="H11" s="197">
        <v>8</v>
      </c>
      <c r="I11" s="197">
        <v>9</v>
      </c>
      <c r="J11" s="197">
        <v>10</v>
      </c>
      <c r="K11" s="197">
        <v>11</v>
      </c>
      <c r="M11" s="1"/>
      <c r="N11" s="1"/>
      <c r="O11" s="1"/>
    </row>
    <row r="12" spans="1:19" ht="12.75" customHeight="1">
      <c r="A12" s="136"/>
      <c r="B12" s="136"/>
      <c r="C12" s="28"/>
      <c r="D12" s="28"/>
      <c r="E12" s="28"/>
      <c r="F12" s="28"/>
      <c r="G12" s="28"/>
      <c r="H12" s="28"/>
      <c r="I12" s="28"/>
      <c r="J12" s="28"/>
      <c r="K12" s="28"/>
      <c r="M12" s="1"/>
      <c r="N12" s="1"/>
      <c r="O12" s="1"/>
    </row>
    <row r="13" spans="1:19" ht="12.75" customHeight="1">
      <c r="A13" s="63">
        <v>1</v>
      </c>
      <c r="B13" s="66" t="s">
        <v>327</v>
      </c>
      <c r="C13" s="28">
        <v>918</v>
      </c>
      <c r="D13" s="73">
        <v>45.9</v>
      </c>
      <c r="E13" s="28">
        <v>0</v>
      </c>
      <c r="F13" s="28">
        <v>0</v>
      </c>
      <c r="G13" s="28">
        <v>0</v>
      </c>
      <c r="H13" s="28">
        <v>0</v>
      </c>
      <c r="I13" s="28">
        <f t="shared" ref="I13:J13" si="0">C13-E13-G13</f>
        <v>918</v>
      </c>
      <c r="J13" s="198">
        <f t="shared" si="0"/>
        <v>45.9</v>
      </c>
      <c r="K13" s="28">
        <v>0</v>
      </c>
      <c r="M13" s="1"/>
      <c r="N13" s="1"/>
      <c r="O13" s="1"/>
    </row>
    <row r="14" spans="1:19" ht="12.75" customHeight="1">
      <c r="A14" s="63"/>
      <c r="B14" s="66"/>
      <c r="C14" s="28"/>
      <c r="D14" s="73"/>
      <c r="E14" s="28"/>
      <c r="F14" s="28"/>
      <c r="G14" s="28"/>
      <c r="H14" s="28"/>
      <c r="I14" s="28"/>
      <c r="J14" s="198"/>
      <c r="K14" s="28"/>
      <c r="M14" s="1"/>
      <c r="N14" s="1"/>
      <c r="O14" s="1"/>
    </row>
    <row r="15" spans="1:19" ht="12.75" customHeight="1">
      <c r="A15" s="63">
        <v>2</v>
      </c>
      <c r="B15" s="66" t="s">
        <v>328</v>
      </c>
      <c r="C15" s="28">
        <v>603</v>
      </c>
      <c r="D15" s="73">
        <v>30.15</v>
      </c>
      <c r="E15" s="28">
        <v>0</v>
      </c>
      <c r="F15" s="28">
        <v>0</v>
      </c>
      <c r="G15" s="28">
        <v>0</v>
      </c>
      <c r="H15" s="28">
        <v>0</v>
      </c>
      <c r="I15" s="28">
        <f t="shared" ref="I15:J15" si="1">C15-E15-G15</f>
        <v>603</v>
      </c>
      <c r="J15" s="198">
        <f t="shared" si="1"/>
        <v>30.15</v>
      </c>
      <c r="K15" s="28">
        <v>0</v>
      </c>
      <c r="M15" s="1"/>
      <c r="N15" s="1"/>
      <c r="O15" s="1"/>
    </row>
    <row r="16" spans="1:19" ht="12.75" customHeight="1">
      <c r="A16" s="185"/>
      <c r="B16" s="185"/>
      <c r="C16" s="28"/>
      <c r="D16" s="73"/>
      <c r="E16" s="28"/>
      <c r="F16" s="28"/>
      <c r="G16" s="28"/>
      <c r="H16" s="28"/>
      <c r="I16" s="28"/>
      <c r="J16" s="198"/>
      <c r="K16" s="28"/>
      <c r="M16" s="1"/>
      <c r="N16" s="1"/>
      <c r="O16" s="1"/>
    </row>
    <row r="17" spans="1:19" ht="12.75" customHeight="1">
      <c r="A17" s="28" t="s">
        <v>16</v>
      </c>
      <c r="B17" s="14"/>
      <c r="C17" s="28">
        <f t="shared" ref="C17:K17" si="2">SUM(C13+C15)</f>
        <v>1521</v>
      </c>
      <c r="D17" s="73">
        <f t="shared" si="2"/>
        <v>76.05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1521</v>
      </c>
      <c r="J17" s="198">
        <f t="shared" si="2"/>
        <v>76.05</v>
      </c>
      <c r="K17" s="28">
        <f t="shared" si="2"/>
        <v>0</v>
      </c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9" t="s">
        <v>635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C20" s="434"/>
      <c r="D20" s="343"/>
      <c r="E20" s="343"/>
      <c r="F20" s="343"/>
    </row>
    <row r="21" spans="1:19" ht="13.5" customHeight="1">
      <c r="A21" s="1"/>
      <c r="B21" s="76"/>
      <c r="C21" s="76"/>
      <c r="D21" s="76"/>
      <c r="E21" s="76"/>
      <c r="F21" s="76"/>
      <c r="G21" s="76"/>
      <c r="H21" s="76"/>
      <c r="I21" s="386" t="s">
        <v>23</v>
      </c>
      <c r="J21" s="343"/>
      <c r="K21" s="76"/>
      <c r="L21" s="76"/>
      <c r="M21" s="76"/>
      <c r="N21" s="76"/>
      <c r="O21" s="76"/>
      <c r="P21" s="76"/>
      <c r="Q21" s="1"/>
      <c r="R21" s="1"/>
      <c r="S21" s="1"/>
    </row>
    <row r="22" spans="1:19" ht="12.75" customHeight="1">
      <c r="A22" s="445" t="s">
        <v>213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76"/>
      <c r="L22" s="76"/>
      <c r="M22" s="76"/>
      <c r="N22" s="76"/>
      <c r="O22" s="76"/>
      <c r="P22" s="76"/>
      <c r="Q22" s="1"/>
      <c r="R22" s="1"/>
      <c r="S22" s="1"/>
    </row>
    <row r="23" spans="1:19" ht="12.75" customHeight="1">
      <c r="A23" s="445" t="s">
        <v>396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76"/>
      <c r="L23" s="76"/>
      <c r="M23" s="76"/>
      <c r="N23" s="76"/>
      <c r="O23" s="76"/>
      <c r="P23" s="76"/>
      <c r="Q23" s="1"/>
      <c r="R23" s="1"/>
      <c r="S23" s="1"/>
    </row>
    <row r="24" spans="1:19" ht="12.75" customHeight="1">
      <c r="A24" s="335" t="s">
        <v>1040</v>
      </c>
      <c r="B24" s="2"/>
      <c r="C24" s="2"/>
      <c r="D24" s="2"/>
      <c r="E24" s="2"/>
      <c r="F24" s="2"/>
      <c r="G24" s="1"/>
      <c r="H24" s="402" t="s">
        <v>625</v>
      </c>
      <c r="I24" s="343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435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9" ht="12.75" customHeight="1"/>
    <row r="28" spans="1:19" ht="12.75" customHeight="1"/>
    <row r="29" spans="1:19" ht="12.75" customHeight="1"/>
    <row r="30" spans="1:19" ht="12.75" customHeight="1"/>
    <row r="31" spans="1:19" ht="12.75" customHeight="1"/>
    <row r="32" spans="1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1">
    <mergeCell ref="D1:E1"/>
    <mergeCell ref="J1:K1"/>
    <mergeCell ref="A2:J2"/>
    <mergeCell ref="A3:J3"/>
    <mergeCell ref="A5:L5"/>
    <mergeCell ref="C8:J8"/>
    <mergeCell ref="A7:B7"/>
    <mergeCell ref="B9:B10"/>
    <mergeCell ref="C9:D9"/>
    <mergeCell ref="E9:F9"/>
    <mergeCell ref="G9:H9"/>
    <mergeCell ref="I7:K7"/>
    <mergeCell ref="A26:J26"/>
    <mergeCell ref="A23:J23"/>
    <mergeCell ref="H24:I24"/>
    <mergeCell ref="I9:J9"/>
    <mergeCell ref="K9:K10"/>
    <mergeCell ref="C20:F20"/>
    <mergeCell ref="I21:J21"/>
    <mergeCell ref="A22:J22"/>
    <mergeCell ref="A9:A10"/>
  </mergeCells>
  <printOptions horizontalCentered="1"/>
  <pageMargins left="0.70866141732283472" right="0.70866141732283472" top="0.23622047244094491" bottom="0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00"/>
  <sheetViews>
    <sheetView topLeftCell="A32" workbookViewId="0">
      <selection activeCell="F54" sqref="F54"/>
    </sheetView>
  </sheetViews>
  <sheetFormatPr defaultColWidth="12.5703125" defaultRowHeight="15" customHeight="1"/>
  <cols>
    <col min="1" max="1" width="9.28515625" style="306" customWidth="1"/>
    <col min="2" max="3" width="8.5703125" style="306" customWidth="1"/>
    <col min="4" max="4" width="12" style="306" customWidth="1"/>
    <col min="5" max="5" width="8.5703125" style="306" customWidth="1"/>
    <col min="6" max="6" width="9.5703125" style="306" customWidth="1"/>
    <col min="7" max="7" width="8.5703125" style="306" customWidth="1"/>
    <col min="8" max="8" width="11.7109375" style="306" customWidth="1"/>
    <col min="9" max="15" width="8.5703125" style="306" customWidth="1"/>
    <col min="16" max="16" width="8.42578125" style="306" customWidth="1"/>
    <col min="17" max="19" width="8.5703125" style="306" customWidth="1"/>
    <col min="20" max="21" width="9.140625" style="306" customWidth="1"/>
    <col min="22" max="16384" width="12.5703125" style="306"/>
  </cols>
  <sheetData>
    <row r="1" spans="1:21" ht="12.75" customHeight="1">
      <c r="A1" s="305" t="s">
        <v>164</v>
      </c>
      <c r="B1" s="305"/>
      <c r="C1" s="305"/>
      <c r="D1" s="305"/>
      <c r="E1" s="305"/>
      <c r="F1" s="305"/>
      <c r="G1" s="305"/>
      <c r="H1" s="380"/>
      <c r="I1" s="362"/>
      <c r="J1" s="305"/>
      <c r="K1" s="305"/>
      <c r="L1" s="305"/>
      <c r="M1" s="305"/>
      <c r="N1" s="305"/>
      <c r="O1" s="305"/>
      <c r="P1" s="305"/>
      <c r="Q1" s="305"/>
      <c r="R1" s="376" t="s">
        <v>165</v>
      </c>
      <c r="S1" s="362"/>
      <c r="T1" s="305"/>
      <c r="U1" s="305"/>
    </row>
    <row r="2" spans="1:21" ht="12.75" customHeight="1">
      <c r="A2" s="377" t="s">
        <v>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07"/>
      <c r="U2" s="307"/>
    </row>
    <row r="3" spans="1:21" ht="20.25" customHeight="1">
      <c r="A3" s="378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07"/>
      <c r="U3" s="307"/>
    </row>
    <row r="4" spans="1:21" ht="12.7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12.75" customHeight="1">
      <c r="A5" s="379" t="s">
        <v>166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07"/>
      <c r="U5" s="307"/>
    </row>
    <row r="6" spans="1:21" ht="21.75" customHeight="1">
      <c r="A6" s="375" t="s">
        <v>167</v>
      </c>
      <c r="B6" s="362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</row>
    <row r="7" spans="1:21" ht="12.75" customHeight="1">
      <c r="A7" s="367" t="s">
        <v>168</v>
      </c>
      <c r="B7" s="362"/>
      <c r="C7" s="362"/>
      <c r="D7" s="362"/>
      <c r="E7" s="362"/>
      <c r="F7" s="362"/>
      <c r="G7" s="362"/>
      <c r="H7" s="362"/>
      <c r="I7" s="362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</row>
    <row r="8" spans="1:21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</row>
    <row r="9" spans="1:21" ht="18" customHeight="1">
      <c r="A9" s="308"/>
      <c r="B9" s="363" t="s">
        <v>169</v>
      </c>
      <c r="C9" s="346"/>
      <c r="D9" s="363" t="s">
        <v>170</v>
      </c>
      <c r="E9" s="346"/>
      <c r="F9" s="363" t="s">
        <v>171</v>
      </c>
      <c r="G9" s="346"/>
      <c r="H9" s="381" t="s">
        <v>172</v>
      </c>
      <c r="I9" s="346"/>
      <c r="J9" s="363" t="s">
        <v>173</v>
      </c>
      <c r="K9" s="346"/>
      <c r="L9" s="308" t="s">
        <v>16</v>
      </c>
      <c r="M9" s="305"/>
      <c r="N9" s="305"/>
      <c r="O9" s="305"/>
      <c r="P9" s="305"/>
      <c r="Q9" s="305"/>
      <c r="R9" s="305"/>
      <c r="S9" s="305"/>
      <c r="T9" s="305"/>
      <c r="U9" s="305"/>
    </row>
    <row r="10" spans="1:21" ht="13.5" customHeight="1">
      <c r="A10" s="309">
        <v>1</v>
      </c>
      <c r="B10" s="360">
        <v>2</v>
      </c>
      <c r="C10" s="346"/>
      <c r="D10" s="360">
        <v>3</v>
      </c>
      <c r="E10" s="346"/>
      <c r="F10" s="360">
        <v>4</v>
      </c>
      <c r="G10" s="346"/>
      <c r="H10" s="360">
        <v>5</v>
      </c>
      <c r="I10" s="346"/>
      <c r="J10" s="360">
        <v>6</v>
      </c>
      <c r="K10" s="346"/>
      <c r="L10" s="309">
        <v>7</v>
      </c>
      <c r="M10" s="310"/>
      <c r="N10" s="310"/>
      <c r="O10" s="310"/>
      <c r="P10" s="310"/>
      <c r="Q10" s="310"/>
      <c r="R10" s="310"/>
      <c r="S10" s="310"/>
      <c r="T10" s="310"/>
      <c r="U10" s="310"/>
    </row>
    <row r="11" spans="1:21" ht="12.75" customHeight="1">
      <c r="A11" s="311" t="s">
        <v>174</v>
      </c>
      <c r="B11" s="355">
        <v>5</v>
      </c>
      <c r="C11" s="346"/>
      <c r="D11" s="355">
        <v>14</v>
      </c>
      <c r="E11" s="346"/>
      <c r="F11" s="355">
        <v>20</v>
      </c>
      <c r="G11" s="346"/>
      <c r="H11" s="355">
        <v>8</v>
      </c>
      <c r="I11" s="346"/>
      <c r="J11" s="355">
        <v>80</v>
      </c>
      <c r="K11" s="346"/>
      <c r="L11" s="312">
        <f t="shared" ref="L11:L12" si="0">SUM(B11:K11)</f>
        <v>127</v>
      </c>
      <c r="M11" s="305"/>
      <c r="N11" s="305"/>
      <c r="O11" s="305"/>
      <c r="P11" s="313"/>
      <c r="Q11" s="313"/>
      <c r="R11" s="313"/>
      <c r="S11" s="313"/>
      <c r="T11" s="313"/>
      <c r="U11" s="313"/>
    </row>
    <row r="12" spans="1:21" ht="12.75" customHeight="1">
      <c r="A12" s="311" t="s">
        <v>175</v>
      </c>
      <c r="B12" s="355">
        <v>64</v>
      </c>
      <c r="C12" s="346"/>
      <c r="D12" s="355">
        <v>284</v>
      </c>
      <c r="E12" s="346"/>
      <c r="F12" s="355">
        <v>329</v>
      </c>
      <c r="G12" s="346"/>
      <c r="H12" s="355">
        <v>144</v>
      </c>
      <c r="I12" s="346"/>
      <c r="J12" s="355">
        <v>1781</v>
      </c>
      <c r="K12" s="346"/>
      <c r="L12" s="312">
        <f t="shared" si="0"/>
        <v>2602</v>
      </c>
      <c r="M12" s="305"/>
      <c r="N12" s="305"/>
      <c r="O12" s="305"/>
      <c r="P12" s="313"/>
      <c r="Q12" s="313"/>
      <c r="R12" s="313"/>
      <c r="S12" s="313"/>
      <c r="T12" s="313"/>
      <c r="U12" s="313"/>
    </row>
    <row r="13" spans="1:21" ht="12.75" customHeight="1">
      <c r="A13" s="311" t="s">
        <v>16</v>
      </c>
      <c r="B13" s="353">
        <f>SUM(B11:C12)</f>
        <v>69</v>
      </c>
      <c r="C13" s="346"/>
      <c r="D13" s="353">
        <f>SUM(D11:E12)</f>
        <v>298</v>
      </c>
      <c r="E13" s="346"/>
      <c r="F13" s="353">
        <f>SUM(F11:G12)</f>
        <v>349</v>
      </c>
      <c r="G13" s="346"/>
      <c r="H13" s="353">
        <f>SUM(H11:I12)</f>
        <v>152</v>
      </c>
      <c r="I13" s="346"/>
      <c r="J13" s="353">
        <f>SUM(J11:K12)</f>
        <v>1861</v>
      </c>
      <c r="K13" s="346"/>
      <c r="L13" s="311">
        <f>SUM(L11:L12)</f>
        <v>2729</v>
      </c>
      <c r="M13" s="305"/>
      <c r="N13" s="305"/>
      <c r="O13" s="305"/>
      <c r="P13" s="305"/>
      <c r="Q13" s="305"/>
      <c r="R13" s="305"/>
      <c r="S13" s="305"/>
      <c r="T13" s="305"/>
      <c r="U13" s="305"/>
    </row>
    <row r="14" spans="1:21" ht="12.7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05"/>
      <c r="N14" s="305"/>
      <c r="O14" s="305"/>
      <c r="P14" s="305"/>
      <c r="Q14" s="305"/>
      <c r="R14" s="305"/>
      <c r="S14" s="305"/>
      <c r="T14" s="305"/>
      <c r="U14" s="305"/>
    </row>
    <row r="15" spans="1:21" ht="12.75" customHeight="1">
      <c r="A15" s="367" t="s">
        <v>176</v>
      </c>
      <c r="B15" s="362"/>
      <c r="C15" s="362"/>
      <c r="D15" s="362"/>
      <c r="E15" s="362"/>
      <c r="F15" s="362"/>
      <c r="G15" s="362"/>
      <c r="H15" s="314"/>
      <c r="I15" s="314"/>
      <c r="J15" s="314"/>
      <c r="K15" s="314"/>
      <c r="L15" s="314"/>
      <c r="M15" s="305"/>
      <c r="N15" s="305"/>
      <c r="O15" s="305"/>
      <c r="P15" s="305"/>
      <c r="Q15" s="305"/>
      <c r="R15" s="305"/>
      <c r="S15" s="305"/>
      <c r="T15" s="305"/>
      <c r="U15" s="305"/>
    </row>
    <row r="16" spans="1:21" ht="12.75" customHeight="1">
      <c r="A16" s="345" t="s">
        <v>177</v>
      </c>
      <c r="B16" s="346"/>
      <c r="C16" s="345" t="s">
        <v>178</v>
      </c>
      <c r="D16" s="346"/>
      <c r="E16" s="311" t="s">
        <v>16</v>
      </c>
      <c r="F16" s="305"/>
      <c r="G16" s="305"/>
      <c r="H16" s="305"/>
      <c r="I16" s="314"/>
      <c r="J16" s="314"/>
      <c r="K16" s="314"/>
      <c r="L16" s="314"/>
      <c r="M16" s="305"/>
      <c r="N16" s="305"/>
      <c r="O16" s="305"/>
      <c r="P16" s="305"/>
      <c r="Q16" s="305"/>
      <c r="R16" s="305"/>
      <c r="S16" s="305"/>
      <c r="T16" s="305"/>
      <c r="U16" s="305"/>
    </row>
    <row r="17" spans="1:21" ht="12.75" customHeight="1">
      <c r="A17" s="353">
        <v>600</v>
      </c>
      <c r="B17" s="346"/>
      <c r="C17" s="353">
        <v>400</v>
      </c>
      <c r="D17" s="346"/>
      <c r="E17" s="311">
        <v>1000</v>
      </c>
      <c r="F17" s="305"/>
      <c r="G17" s="305"/>
      <c r="H17" s="305"/>
      <c r="I17" s="314"/>
      <c r="J17" s="314"/>
      <c r="K17" s="314"/>
      <c r="L17" s="314"/>
      <c r="M17" s="305"/>
      <c r="N17" s="305"/>
      <c r="O17" s="305"/>
      <c r="P17" s="305"/>
      <c r="Q17" s="305"/>
      <c r="R17" s="305"/>
      <c r="S17" s="305"/>
      <c r="T17" s="305"/>
      <c r="U17" s="305"/>
    </row>
    <row r="18" spans="1:21" ht="12.75" customHeight="1">
      <c r="A18" s="353"/>
      <c r="B18" s="346"/>
      <c r="C18" s="353"/>
      <c r="D18" s="346"/>
      <c r="E18" s="311"/>
      <c r="F18" s="305"/>
      <c r="G18" s="305"/>
      <c r="H18" s="305"/>
      <c r="I18" s="314"/>
      <c r="J18" s="314"/>
      <c r="K18" s="314"/>
      <c r="L18" s="314"/>
      <c r="M18" s="305"/>
      <c r="N18" s="305"/>
      <c r="O18" s="305"/>
      <c r="P18" s="305"/>
      <c r="Q18" s="305"/>
      <c r="R18" s="305"/>
      <c r="S18" s="305"/>
      <c r="T18" s="305"/>
      <c r="U18" s="305"/>
    </row>
    <row r="19" spans="1:21" ht="12.75" customHeight="1">
      <c r="A19" s="315"/>
      <c r="B19" s="315"/>
      <c r="C19" s="315"/>
      <c r="D19" s="315"/>
      <c r="E19" s="315"/>
      <c r="F19" s="315"/>
      <c r="G19" s="315"/>
      <c r="H19" s="314"/>
      <c r="I19" s="314"/>
      <c r="J19" s="314"/>
      <c r="K19" s="314"/>
      <c r="L19" s="314"/>
      <c r="M19" s="305"/>
      <c r="N19" s="305"/>
      <c r="O19" s="305"/>
      <c r="P19" s="305"/>
      <c r="Q19" s="305"/>
      <c r="R19" s="305"/>
      <c r="S19" s="305"/>
      <c r="T19" s="305"/>
      <c r="U19" s="305"/>
    </row>
    <row r="20" spans="1:21" ht="12.7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</row>
    <row r="21" spans="1:21" ht="18.75" customHeight="1">
      <c r="A21" s="361" t="s">
        <v>179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05"/>
      <c r="U21" s="305"/>
    </row>
    <row r="22" spans="1:21" ht="12.75" customHeight="1">
      <c r="A22" s="374" t="s">
        <v>180</v>
      </c>
      <c r="B22" s="347" t="s">
        <v>181</v>
      </c>
      <c r="C22" s="348"/>
      <c r="D22" s="349"/>
      <c r="E22" s="359" t="s">
        <v>182</v>
      </c>
      <c r="F22" s="357"/>
      <c r="G22" s="357"/>
      <c r="H22" s="357"/>
      <c r="I22" s="357"/>
      <c r="J22" s="357"/>
      <c r="K22" s="357"/>
      <c r="L22" s="346"/>
      <c r="M22" s="353" t="s">
        <v>183</v>
      </c>
      <c r="N22" s="357"/>
      <c r="O22" s="357"/>
      <c r="P22" s="357"/>
      <c r="Q22" s="357"/>
      <c r="R22" s="357"/>
      <c r="S22" s="357"/>
      <c r="T22" s="346"/>
      <c r="U22" s="305"/>
    </row>
    <row r="23" spans="1:21" ht="33.75" customHeight="1">
      <c r="A23" s="372"/>
      <c r="B23" s="350"/>
      <c r="C23" s="351"/>
      <c r="D23" s="352"/>
      <c r="E23" s="363" t="s">
        <v>184</v>
      </c>
      <c r="F23" s="346"/>
      <c r="G23" s="363" t="s">
        <v>185</v>
      </c>
      <c r="H23" s="346"/>
      <c r="I23" s="363" t="s">
        <v>186</v>
      </c>
      <c r="J23" s="346"/>
      <c r="K23" s="363" t="s">
        <v>187</v>
      </c>
      <c r="L23" s="346"/>
      <c r="M23" s="363" t="s">
        <v>188</v>
      </c>
      <c r="N23" s="346"/>
      <c r="O23" s="363" t="s">
        <v>185</v>
      </c>
      <c r="P23" s="346"/>
      <c r="Q23" s="363" t="s">
        <v>186</v>
      </c>
      <c r="R23" s="346"/>
      <c r="S23" s="363" t="s">
        <v>187</v>
      </c>
      <c r="T23" s="346"/>
      <c r="U23" s="305"/>
    </row>
    <row r="24" spans="1:21" ht="15.75" customHeight="1">
      <c r="A24" s="309">
        <v>1</v>
      </c>
      <c r="B24" s="360">
        <v>2</v>
      </c>
      <c r="C24" s="357"/>
      <c r="D24" s="346"/>
      <c r="E24" s="360">
        <v>3</v>
      </c>
      <c r="F24" s="346"/>
      <c r="G24" s="360">
        <v>4</v>
      </c>
      <c r="H24" s="346"/>
      <c r="I24" s="360">
        <v>5</v>
      </c>
      <c r="J24" s="346"/>
      <c r="K24" s="360">
        <v>6</v>
      </c>
      <c r="L24" s="346"/>
      <c r="M24" s="360">
        <v>3</v>
      </c>
      <c r="N24" s="346"/>
      <c r="O24" s="360">
        <v>4</v>
      </c>
      <c r="P24" s="346"/>
      <c r="Q24" s="360">
        <v>5</v>
      </c>
      <c r="R24" s="346"/>
      <c r="S24" s="360">
        <v>6</v>
      </c>
      <c r="T24" s="346"/>
      <c r="U24" s="310"/>
    </row>
    <row r="25" spans="1:21" ht="27.75" customHeight="1">
      <c r="A25" s="316">
        <v>1</v>
      </c>
      <c r="B25" s="358" t="s">
        <v>189</v>
      </c>
      <c r="C25" s="357"/>
      <c r="D25" s="346"/>
      <c r="E25" s="355">
        <v>100</v>
      </c>
      <c r="F25" s="346"/>
      <c r="G25" s="353" t="s">
        <v>190</v>
      </c>
      <c r="H25" s="346"/>
      <c r="I25" s="355">
        <v>340</v>
      </c>
      <c r="J25" s="346"/>
      <c r="K25" s="355">
        <v>8</v>
      </c>
      <c r="L25" s="346"/>
      <c r="M25" s="355">
        <v>150</v>
      </c>
      <c r="N25" s="346"/>
      <c r="O25" s="353" t="s">
        <v>190</v>
      </c>
      <c r="P25" s="346"/>
      <c r="Q25" s="354">
        <v>510</v>
      </c>
      <c r="R25" s="346"/>
      <c r="S25" s="354"/>
      <c r="T25" s="346"/>
      <c r="U25" s="305"/>
    </row>
    <row r="26" spans="1:21" ht="12.75" customHeight="1">
      <c r="A26" s="316">
        <v>2</v>
      </c>
      <c r="B26" s="356" t="s">
        <v>191</v>
      </c>
      <c r="C26" s="357"/>
      <c r="D26" s="346"/>
      <c r="E26" s="355">
        <v>20</v>
      </c>
      <c r="F26" s="346"/>
      <c r="G26" s="354">
        <v>1.9</v>
      </c>
      <c r="H26" s="346"/>
      <c r="I26" s="355">
        <v>70</v>
      </c>
      <c r="J26" s="346"/>
      <c r="K26" s="355">
        <v>5</v>
      </c>
      <c r="L26" s="346"/>
      <c r="M26" s="355">
        <v>30</v>
      </c>
      <c r="N26" s="346"/>
      <c r="O26" s="354">
        <v>2.85</v>
      </c>
      <c r="P26" s="346"/>
      <c r="Q26" s="354">
        <v>105</v>
      </c>
      <c r="R26" s="346"/>
      <c r="S26" s="354"/>
      <c r="T26" s="346"/>
      <c r="U26" s="305"/>
    </row>
    <row r="27" spans="1:21" ht="12.75" customHeight="1">
      <c r="A27" s="316">
        <v>3</v>
      </c>
      <c r="B27" s="356" t="s">
        <v>192</v>
      </c>
      <c r="C27" s="357"/>
      <c r="D27" s="346"/>
      <c r="E27" s="355">
        <v>50</v>
      </c>
      <c r="F27" s="346"/>
      <c r="G27" s="354">
        <v>2.61</v>
      </c>
      <c r="H27" s="346"/>
      <c r="I27" s="355">
        <v>25</v>
      </c>
      <c r="J27" s="346"/>
      <c r="K27" s="355"/>
      <c r="L27" s="346"/>
      <c r="M27" s="355">
        <v>75</v>
      </c>
      <c r="N27" s="346"/>
      <c r="O27" s="354">
        <v>2.63</v>
      </c>
      <c r="P27" s="346"/>
      <c r="Q27" s="354">
        <v>38.380000000000003</v>
      </c>
      <c r="R27" s="346"/>
      <c r="S27" s="354"/>
      <c r="T27" s="346"/>
      <c r="U27" s="305"/>
    </row>
    <row r="28" spans="1:21" ht="12.75" customHeight="1">
      <c r="A28" s="316">
        <v>4</v>
      </c>
      <c r="B28" s="356" t="s">
        <v>193</v>
      </c>
      <c r="C28" s="357"/>
      <c r="D28" s="346"/>
      <c r="E28" s="355">
        <v>5</v>
      </c>
      <c r="F28" s="346"/>
      <c r="G28" s="354">
        <v>0.7</v>
      </c>
      <c r="H28" s="346"/>
      <c r="I28" s="355">
        <v>45</v>
      </c>
      <c r="J28" s="346"/>
      <c r="K28" s="355"/>
      <c r="L28" s="346"/>
      <c r="M28" s="355">
        <v>7.5</v>
      </c>
      <c r="N28" s="346"/>
      <c r="O28" s="354">
        <v>0.88</v>
      </c>
      <c r="P28" s="346"/>
      <c r="Q28" s="354">
        <v>38.380000000000003</v>
      </c>
      <c r="R28" s="346"/>
      <c r="S28" s="354"/>
      <c r="T28" s="346"/>
      <c r="U28" s="305"/>
    </row>
    <row r="29" spans="1:21" ht="12.75" customHeight="1">
      <c r="A29" s="316">
        <v>5</v>
      </c>
      <c r="B29" s="356" t="s">
        <v>194</v>
      </c>
      <c r="C29" s="357"/>
      <c r="D29" s="346"/>
      <c r="E29" s="355"/>
      <c r="F29" s="346"/>
      <c r="G29" s="354">
        <v>0.2</v>
      </c>
      <c r="H29" s="346"/>
      <c r="I29" s="355"/>
      <c r="J29" s="346"/>
      <c r="K29" s="355"/>
      <c r="L29" s="346"/>
      <c r="M29" s="355"/>
      <c r="N29" s="346"/>
      <c r="O29" s="354">
        <v>0.2</v>
      </c>
      <c r="P29" s="346"/>
      <c r="Q29" s="354">
        <v>57</v>
      </c>
      <c r="R29" s="346"/>
      <c r="S29" s="354"/>
      <c r="T29" s="346"/>
      <c r="U29" s="305"/>
    </row>
    <row r="30" spans="1:21" ht="12.75" customHeight="1">
      <c r="A30" s="316">
        <v>6</v>
      </c>
      <c r="B30" s="356" t="s">
        <v>195</v>
      </c>
      <c r="C30" s="357"/>
      <c r="D30" s="346"/>
      <c r="E30" s="355"/>
      <c r="F30" s="346"/>
      <c r="G30" s="354">
        <v>0.7</v>
      </c>
      <c r="H30" s="346"/>
      <c r="I30" s="355"/>
      <c r="J30" s="346"/>
      <c r="K30" s="355"/>
      <c r="L30" s="346"/>
      <c r="M30" s="355"/>
      <c r="N30" s="346"/>
      <c r="O30" s="354">
        <v>0.7</v>
      </c>
      <c r="P30" s="346"/>
      <c r="Q30" s="354"/>
      <c r="R30" s="346"/>
      <c r="S30" s="354"/>
      <c r="T30" s="346"/>
      <c r="U30" s="305"/>
    </row>
    <row r="31" spans="1:21" ht="12.75" customHeight="1">
      <c r="A31" s="316">
        <v>7</v>
      </c>
      <c r="B31" s="356" t="s">
        <v>196</v>
      </c>
      <c r="C31" s="357"/>
      <c r="D31" s="346"/>
      <c r="E31" s="355"/>
      <c r="F31" s="346"/>
      <c r="G31" s="354"/>
      <c r="H31" s="346"/>
      <c r="I31" s="355"/>
      <c r="J31" s="346"/>
      <c r="K31" s="355"/>
      <c r="L31" s="346"/>
      <c r="M31" s="355"/>
      <c r="N31" s="346"/>
      <c r="O31" s="355"/>
      <c r="P31" s="346"/>
      <c r="Q31" s="354"/>
      <c r="R31" s="346"/>
      <c r="S31" s="354"/>
      <c r="T31" s="346"/>
      <c r="U31" s="305"/>
    </row>
    <row r="32" spans="1:21" ht="12.75" customHeight="1">
      <c r="A32" s="316"/>
      <c r="B32" s="363" t="s">
        <v>16</v>
      </c>
      <c r="C32" s="357"/>
      <c r="D32" s="346"/>
      <c r="E32" s="353">
        <f>SUM(E25:F31)</f>
        <v>175</v>
      </c>
      <c r="F32" s="346"/>
      <c r="G32" s="353">
        <f>SUM(G25:H31)</f>
        <v>6.11</v>
      </c>
      <c r="H32" s="346"/>
      <c r="I32" s="353">
        <f>SUM(I25:J31)</f>
        <v>480</v>
      </c>
      <c r="J32" s="346"/>
      <c r="K32" s="353">
        <f>SUM(K25:L31)</f>
        <v>13</v>
      </c>
      <c r="L32" s="346"/>
      <c r="M32" s="384">
        <f>SUM(M25:N31)</f>
        <v>262.5</v>
      </c>
      <c r="N32" s="346"/>
      <c r="O32" s="353">
        <f>SUM(O25:P31)</f>
        <v>7.2600000000000007</v>
      </c>
      <c r="P32" s="346"/>
      <c r="Q32" s="384">
        <f>SUM(Q25:R31)</f>
        <v>748.76</v>
      </c>
      <c r="R32" s="346"/>
      <c r="S32" s="384">
        <f>SUM(S25:T31)</f>
        <v>0</v>
      </c>
      <c r="T32" s="346"/>
      <c r="U32" s="305"/>
    </row>
    <row r="33" spans="1:21" ht="12.75" customHeight="1">
      <c r="A33" s="317"/>
      <c r="B33" s="318"/>
      <c r="C33" s="318"/>
      <c r="D33" s="318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05"/>
    </row>
    <row r="34" spans="1:21" ht="12.75" customHeight="1">
      <c r="A34" s="319" t="s">
        <v>197</v>
      </c>
      <c r="B34" s="361" t="s">
        <v>198</v>
      </c>
      <c r="C34" s="362"/>
      <c r="D34" s="362"/>
      <c r="E34" s="362"/>
      <c r="F34" s="362"/>
      <c r="G34" s="362"/>
      <c r="H34" s="36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05"/>
    </row>
    <row r="35" spans="1:21" ht="12.75" customHeight="1">
      <c r="A35" s="319"/>
      <c r="B35" s="318"/>
      <c r="C35" s="318"/>
      <c r="D35" s="318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05"/>
    </row>
    <row r="36" spans="1:21" ht="17.25" customHeight="1">
      <c r="A36" s="320" t="s">
        <v>180</v>
      </c>
      <c r="B36" s="373" t="s">
        <v>199</v>
      </c>
      <c r="C36" s="348"/>
      <c r="D36" s="349"/>
      <c r="E36" s="363" t="s">
        <v>182</v>
      </c>
      <c r="F36" s="357"/>
      <c r="G36" s="357"/>
      <c r="H36" s="357"/>
      <c r="I36" s="357"/>
      <c r="J36" s="346"/>
      <c r="K36" s="353" t="s">
        <v>183</v>
      </c>
      <c r="L36" s="357"/>
      <c r="M36" s="357"/>
      <c r="N36" s="357"/>
      <c r="O36" s="357"/>
      <c r="P36" s="346"/>
      <c r="Q36" s="383"/>
      <c r="R36" s="362"/>
      <c r="S36" s="383"/>
      <c r="T36" s="362"/>
      <c r="U36" s="305"/>
    </row>
    <row r="37" spans="1:21" ht="12.75" customHeight="1">
      <c r="A37" s="321"/>
      <c r="B37" s="350"/>
      <c r="C37" s="351"/>
      <c r="D37" s="352"/>
      <c r="E37" s="353" t="s">
        <v>200</v>
      </c>
      <c r="F37" s="346"/>
      <c r="G37" s="353" t="s">
        <v>201</v>
      </c>
      <c r="H37" s="346"/>
      <c r="I37" s="353" t="s">
        <v>202</v>
      </c>
      <c r="J37" s="346"/>
      <c r="K37" s="353" t="s">
        <v>200</v>
      </c>
      <c r="L37" s="346"/>
      <c r="M37" s="353" t="s">
        <v>201</v>
      </c>
      <c r="N37" s="346"/>
      <c r="O37" s="353" t="s">
        <v>202</v>
      </c>
      <c r="P37" s="346"/>
      <c r="Q37" s="314"/>
      <c r="R37" s="314"/>
      <c r="S37" s="314"/>
      <c r="T37" s="314"/>
      <c r="U37" s="305"/>
    </row>
    <row r="38" spans="1:21" ht="12.75" customHeight="1">
      <c r="A38" s="316">
        <v>1</v>
      </c>
      <c r="B38" s="322" t="s">
        <v>203</v>
      </c>
      <c r="C38" s="323"/>
      <c r="D38" s="324"/>
      <c r="E38" s="322" t="s">
        <v>203</v>
      </c>
      <c r="F38" s="323"/>
      <c r="G38" s="324"/>
      <c r="H38" s="322" t="s">
        <v>203</v>
      </c>
      <c r="I38" s="323"/>
      <c r="J38" s="324"/>
      <c r="K38" s="322" t="s">
        <v>203</v>
      </c>
      <c r="L38" s="323"/>
      <c r="M38" s="324"/>
      <c r="N38" s="322" t="s">
        <v>203</v>
      </c>
      <c r="O38" s="323"/>
      <c r="P38" s="324"/>
      <c r="Q38" s="314"/>
      <c r="R38" s="314"/>
      <c r="S38" s="314"/>
      <c r="T38" s="314"/>
      <c r="U38" s="305"/>
    </row>
    <row r="39" spans="1:21" ht="12.75" customHeight="1">
      <c r="A39" s="316">
        <v>2</v>
      </c>
      <c r="B39" s="322" t="s">
        <v>203</v>
      </c>
      <c r="C39" s="323"/>
      <c r="D39" s="324"/>
      <c r="E39" s="322" t="s">
        <v>203</v>
      </c>
      <c r="F39" s="323"/>
      <c r="G39" s="324"/>
      <c r="H39" s="322" t="s">
        <v>203</v>
      </c>
      <c r="I39" s="323"/>
      <c r="J39" s="324"/>
      <c r="K39" s="322" t="s">
        <v>203</v>
      </c>
      <c r="L39" s="323"/>
      <c r="M39" s="324"/>
      <c r="N39" s="322" t="s">
        <v>203</v>
      </c>
      <c r="O39" s="323"/>
      <c r="P39" s="324"/>
      <c r="Q39" s="314"/>
      <c r="R39" s="314"/>
      <c r="S39" s="314"/>
      <c r="T39" s="314"/>
      <c r="U39" s="305"/>
    </row>
    <row r="40" spans="1:21" ht="12.75" customHeight="1">
      <c r="A40" s="316">
        <v>3</v>
      </c>
      <c r="B40" s="322" t="s">
        <v>203</v>
      </c>
      <c r="C40" s="323"/>
      <c r="D40" s="324"/>
      <c r="E40" s="322" t="s">
        <v>203</v>
      </c>
      <c r="F40" s="323"/>
      <c r="G40" s="324"/>
      <c r="H40" s="322" t="s">
        <v>203</v>
      </c>
      <c r="I40" s="323"/>
      <c r="J40" s="324"/>
      <c r="K40" s="322" t="s">
        <v>203</v>
      </c>
      <c r="L40" s="323"/>
      <c r="M40" s="324"/>
      <c r="N40" s="322" t="s">
        <v>203</v>
      </c>
      <c r="O40" s="323"/>
      <c r="P40" s="324"/>
      <c r="Q40" s="314"/>
      <c r="R40" s="314"/>
      <c r="S40" s="314"/>
      <c r="T40" s="314"/>
      <c r="U40" s="305"/>
    </row>
    <row r="41" spans="1:21" ht="12.75" customHeight="1">
      <c r="A41" s="316">
        <v>4</v>
      </c>
      <c r="B41" s="322" t="s">
        <v>203</v>
      </c>
      <c r="C41" s="323"/>
      <c r="D41" s="324"/>
      <c r="E41" s="322" t="s">
        <v>203</v>
      </c>
      <c r="F41" s="323"/>
      <c r="G41" s="324"/>
      <c r="H41" s="322" t="s">
        <v>203</v>
      </c>
      <c r="I41" s="323"/>
      <c r="J41" s="324"/>
      <c r="K41" s="322" t="s">
        <v>203</v>
      </c>
      <c r="L41" s="323"/>
      <c r="M41" s="324"/>
      <c r="N41" s="322" t="s">
        <v>203</v>
      </c>
      <c r="O41" s="323"/>
      <c r="P41" s="324"/>
      <c r="Q41" s="314"/>
      <c r="R41" s="314"/>
      <c r="S41" s="314"/>
      <c r="T41" s="314"/>
      <c r="U41" s="305"/>
    </row>
    <row r="42" spans="1:21" ht="12.75" customHeigh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</row>
    <row r="43" spans="1:21" ht="12.75" customHeight="1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</row>
    <row r="44" spans="1:21" ht="13.5" customHeight="1">
      <c r="A44" s="365" t="s">
        <v>204</v>
      </c>
      <c r="B44" s="362"/>
      <c r="C44" s="362"/>
      <c r="D44" s="362"/>
      <c r="E44" s="362"/>
      <c r="F44" s="362"/>
      <c r="G44" s="362"/>
      <c r="H44" s="362"/>
      <c r="I44" s="362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</row>
    <row r="45" spans="1:21" ht="13.5" customHeight="1">
      <c r="A45" s="371" t="s">
        <v>205</v>
      </c>
      <c r="B45" s="366" t="s">
        <v>182</v>
      </c>
      <c r="C45" s="357"/>
      <c r="D45" s="346"/>
      <c r="E45" s="364" t="s">
        <v>183</v>
      </c>
      <c r="F45" s="357"/>
      <c r="G45" s="346"/>
      <c r="H45" s="382" t="s">
        <v>206</v>
      </c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</row>
    <row r="46" spans="1:21" ht="12.75" customHeight="1">
      <c r="A46" s="372"/>
      <c r="B46" s="325" t="s">
        <v>207</v>
      </c>
      <c r="C46" s="326" t="s">
        <v>208</v>
      </c>
      <c r="D46" s="325" t="s">
        <v>16</v>
      </c>
      <c r="E46" s="325" t="s">
        <v>207</v>
      </c>
      <c r="F46" s="326" t="s">
        <v>208</v>
      </c>
      <c r="G46" s="325" t="s">
        <v>16</v>
      </c>
      <c r="H46" s="372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</row>
    <row r="47" spans="1:21" ht="12.75" customHeight="1">
      <c r="A47" s="327" t="s">
        <v>209</v>
      </c>
      <c r="B47" s="328">
        <v>2.69</v>
      </c>
      <c r="C47" s="339">
        <v>3.42</v>
      </c>
      <c r="D47" s="329">
        <f t="shared" ref="D47" si="1">SUM(B47:C47)</f>
        <v>6.1099999999999994</v>
      </c>
      <c r="E47" s="329">
        <v>4.03</v>
      </c>
      <c r="F47" s="328">
        <v>3.23</v>
      </c>
      <c r="G47" s="328">
        <v>7.26</v>
      </c>
      <c r="H47" s="328">
        <v>220</v>
      </c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</row>
    <row r="48" spans="1:21" ht="12.75" customHeight="1">
      <c r="A48" s="327" t="s">
        <v>210</v>
      </c>
      <c r="B48" s="328">
        <v>2.69</v>
      </c>
      <c r="C48" s="339">
        <v>3.42</v>
      </c>
      <c r="D48" s="329">
        <v>6.0299999999999994</v>
      </c>
      <c r="E48" s="329">
        <v>4.03</v>
      </c>
      <c r="F48" s="328">
        <v>3.23</v>
      </c>
      <c r="G48" s="328">
        <v>7.26</v>
      </c>
      <c r="H48" s="328" t="s">
        <v>211</v>
      </c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</row>
    <row r="49" spans="1:21" ht="15.75" customHeight="1">
      <c r="A49" s="370" t="s">
        <v>212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05"/>
    </row>
    <row r="50" spans="1:21" ht="12.75" customHeight="1">
      <c r="A50" s="330"/>
      <c r="B50" s="331"/>
      <c r="C50" s="331"/>
      <c r="D50" s="332"/>
      <c r="E50" s="332"/>
      <c r="F50" s="333"/>
      <c r="G50" s="333"/>
      <c r="H50" s="333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</row>
    <row r="51" spans="1:21" ht="12.75" customHeight="1">
      <c r="A51" s="305"/>
      <c r="B51" s="334"/>
      <c r="C51" s="334"/>
      <c r="D51" s="313"/>
      <c r="E51" s="313"/>
      <c r="F51" s="333"/>
      <c r="G51" s="333"/>
      <c r="H51" s="333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</row>
    <row r="52" spans="1:21" ht="12.75" customHeight="1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</row>
    <row r="53" spans="1:21" ht="12.75" customHeight="1">
      <c r="A53" s="305"/>
      <c r="B53" s="305"/>
      <c r="C53" s="305"/>
      <c r="D53" s="538">
        <f>C47-1.79</f>
        <v>1.63</v>
      </c>
      <c r="E53" s="305"/>
      <c r="F53" s="305">
        <f>F47-2.68</f>
        <v>0.54999999999999982</v>
      </c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</row>
    <row r="54" spans="1:21" ht="12.75" customHeight="1">
      <c r="A54" s="335" t="s">
        <v>1040</v>
      </c>
      <c r="B54" s="305"/>
      <c r="C54" s="305"/>
      <c r="D54" s="305"/>
      <c r="E54" s="305"/>
      <c r="F54" s="305"/>
      <c r="G54" s="305"/>
      <c r="H54" s="332"/>
      <c r="I54" s="305"/>
      <c r="J54" s="332"/>
      <c r="K54" s="332"/>
      <c r="L54" s="332"/>
      <c r="M54" s="332"/>
      <c r="N54" s="332"/>
      <c r="O54" s="369" t="s">
        <v>23</v>
      </c>
      <c r="P54" s="362"/>
      <c r="Q54" s="362"/>
      <c r="R54" s="332"/>
      <c r="S54" s="332"/>
      <c r="T54" s="332"/>
      <c r="U54" s="332"/>
    </row>
    <row r="55" spans="1:21" ht="12.75" customHeight="1">
      <c r="A55" s="369" t="s">
        <v>213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32"/>
      <c r="S55" s="332"/>
      <c r="T55" s="332"/>
      <c r="U55" s="332"/>
    </row>
    <row r="56" spans="1:21" ht="12.75" customHeight="1">
      <c r="A56" s="368" t="s">
        <v>214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32"/>
      <c r="U56" s="332"/>
    </row>
    <row r="57" spans="1:21" ht="12.75" customHeigh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67" t="s">
        <v>215</v>
      </c>
      <c r="O57" s="362"/>
      <c r="P57" s="362"/>
      <c r="Q57" s="362"/>
      <c r="R57" s="305"/>
      <c r="S57" s="305"/>
      <c r="T57" s="305"/>
      <c r="U57" s="305"/>
    </row>
    <row r="58" spans="1:21" ht="12.75" customHeigh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</row>
    <row r="59" spans="1:21" ht="12.75" customHeight="1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</row>
    <row r="60" spans="1:21" ht="12.75" customHeigh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</row>
    <row r="61" spans="1:21" ht="12.75" customHeigh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</row>
    <row r="62" spans="1:21" ht="12.75" customHeight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</row>
    <row r="63" spans="1:21" ht="12.75" customHeight="1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</row>
    <row r="64" spans="1:21" ht="12.7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</row>
    <row r="65" spans="1:21" ht="12.75" customHeight="1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</row>
    <row r="66" spans="1:21" ht="12.75" customHeight="1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</row>
    <row r="67" spans="1:21" ht="12.75" customHeight="1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</row>
    <row r="68" spans="1:21" ht="12.7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</row>
    <row r="69" spans="1:21" ht="12.75" customHeight="1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</row>
    <row r="70" spans="1:21" ht="12.75" customHeight="1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</row>
    <row r="71" spans="1:21" ht="12.75" customHeight="1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</row>
    <row r="72" spans="1:21" ht="12.75" customHeight="1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</row>
    <row r="73" spans="1:21" ht="12.75" customHeight="1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</row>
    <row r="74" spans="1:21" ht="12.75" customHeight="1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</row>
    <row r="75" spans="1:21" ht="12.75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</row>
    <row r="76" spans="1:21" ht="12.75" customHeight="1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</row>
    <row r="77" spans="1:21" ht="12.75" customHeight="1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</row>
    <row r="78" spans="1:21" ht="12.75" customHeight="1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</row>
    <row r="79" spans="1:21" ht="12.75" customHeight="1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</row>
    <row r="80" spans="1:21" ht="12.75" customHeight="1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</row>
    <row r="81" spans="1:21" ht="12.75" customHeight="1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</row>
    <row r="82" spans="1:21" ht="12.75" customHeight="1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</row>
    <row r="83" spans="1:21" ht="12.75" customHeight="1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</row>
    <row r="84" spans="1:21" ht="12.75" customHeight="1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</row>
    <row r="85" spans="1:21" ht="12.75" customHeight="1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</row>
    <row r="86" spans="1:21" ht="12.75" customHeight="1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</row>
    <row r="87" spans="1:21" ht="12.75" customHeight="1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</row>
    <row r="88" spans="1:21" ht="12.75" customHeight="1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</row>
    <row r="89" spans="1:21" ht="12.75" customHeight="1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</row>
    <row r="90" spans="1:21" ht="12.75" customHeight="1">
      <c r="A90" s="305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</row>
    <row r="91" spans="1:21" ht="12.75" customHeight="1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</row>
    <row r="92" spans="1:21" ht="12.75" customHeight="1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</row>
    <row r="93" spans="1:21" ht="12.75" customHeight="1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</row>
    <row r="94" spans="1:21" ht="12.75" customHeight="1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</row>
    <row r="95" spans="1:21" ht="12.75" customHeight="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</row>
    <row r="96" spans="1:21" ht="12.75" customHeight="1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</row>
    <row r="97" spans="1:21" ht="12.75" customHeight="1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</row>
    <row r="98" spans="1:21" ht="12.75" customHeight="1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</row>
    <row r="99" spans="1:21" ht="12.75" customHeight="1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</row>
    <row r="100" spans="1:21" ht="12.75" customHeight="1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</row>
  </sheetData>
  <mergeCells count="155">
    <mergeCell ref="O37:P37"/>
    <mergeCell ref="K36:P36"/>
    <mergeCell ref="K37:L37"/>
    <mergeCell ref="S36:T36"/>
    <mergeCell ref="S31:T31"/>
    <mergeCell ref="S32:T32"/>
    <mergeCell ref="K28:L28"/>
    <mergeCell ref="K29:L29"/>
    <mergeCell ref="O28:P28"/>
    <mergeCell ref="K30:L30"/>
    <mergeCell ref="M28:N28"/>
    <mergeCell ref="M37:N37"/>
    <mergeCell ref="O31:P31"/>
    <mergeCell ref="Q29:R29"/>
    <mergeCell ref="Q36:R36"/>
    <mergeCell ref="M31:N31"/>
    <mergeCell ref="M32:N32"/>
    <mergeCell ref="O32:P32"/>
    <mergeCell ref="Q32:R32"/>
    <mergeCell ref="H45:H46"/>
    <mergeCell ref="G29:H29"/>
    <mergeCell ref="I29:J29"/>
    <mergeCell ref="G24:H24"/>
    <mergeCell ref="I32:J32"/>
    <mergeCell ref="I37:J37"/>
    <mergeCell ref="K31:L31"/>
    <mergeCell ref="K32:L32"/>
    <mergeCell ref="E26:F26"/>
    <mergeCell ref="E29:F29"/>
    <mergeCell ref="E28:F28"/>
    <mergeCell ref="E27:F27"/>
    <mergeCell ref="I26:J26"/>
    <mergeCell ref="G26:H26"/>
    <mergeCell ref="I25:J25"/>
    <mergeCell ref="I31:J31"/>
    <mergeCell ref="I30:J30"/>
    <mergeCell ref="E36:J36"/>
    <mergeCell ref="E25:F25"/>
    <mergeCell ref="I24:J24"/>
    <mergeCell ref="A6:B6"/>
    <mergeCell ref="A7:I7"/>
    <mergeCell ref="J13:K13"/>
    <mergeCell ref="J11:K11"/>
    <mergeCell ref="J12:K12"/>
    <mergeCell ref="R1:S1"/>
    <mergeCell ref="A2:S2"/>
    <mergeCell ref="A3:S3"/>
    <mergeCell ref="A5:S5"/>
    <mergeCell ref="H1:I1"/>
    <mergeCell ref="B9:C9"/>
    <mergeCell ref="B10:C10"/>
    <mergeCell ref="H12:I12"/>
    <mergeCell ref="D9:E9"/>
    <mergeCell ref="D10:E10"/>
    <mergeCell ref="J10:K10"/>
    <mergeCell ref="H10:I10"/>
    <mergeCell ref="J9:K9"/>
    <mergeCell ref="H13:I13"/>
    <mergeCell ref="F12:G12"/>
    <mergeCell ref="F9:G9"/>
    <mergeCell ref="H9:I9"/>
    <mergeCell ref="H11:I11"/>
    <mergeCell ref="F11:G11"/>
    <mergeCell ref="A56:S56"/>
    <mergeCell ref="A55:Q55"/>
    <mergeCell ref="N57:Q57"/>
    <mergeCell ref="O54:Q54"/>
    <mergeCell ref="A49:T49"/>
    <mergeCell ref="Q27:R27"/>
    <mergeCell ref="Q31:R31"/>
    <mergeCell ref="K23:L23"/>
    <mergeCell ref="B30:D30"/>
    <mergeCell ref="B27:D27"/>
    <mergeCell ref="B29:D29"/>
    <mergeCell ref="B34:H34"/>
    <mergeCell ref="A45:A46"/>
    <mergeCell ref="B36:D37"/>
    <mergeCell ref="B24:D24"/>
    <mergeCell ref="A22:A23"/>
    <mergeCell ref="B31:D31"/>
    <mergeCell ref="Q25:R25"/>
    <mergeCell ref="Q26:R26"/>
    <mergeCell ref="S23:T23"/>
    <mergeCell ref="S25:T25"/>
    <mergeCell ref="S27:T27"/>
    <mergeCell ref="S28:T28"/>
    <mergeCell ref="S26:T26"/>
    <mergeCell ref="M22:T22"/>
    <mergeCell ref="Q28:R28"/>
    <mergeCell ref="O24:P24"/>
    <mergeCell ref="O23:P23"/>
    <mergeCell ref="O30:P30"/>
    <mergeCell ref="M30:N30"/>
    <mergeCell ref="S30:T30"/>
    <mergeCell ref="M29:N29"/>
    <mergeCell ref="O29:P29"/>
    <mergeCell ref="S29:T29"/>
    <mergeCell ref="Q30:R30"/>
    <mergeCell ref="S24:T24"/>
    <mergeCell ref="Q24:R24"/>
    <mergeCell ref="M25:N25"/>
    <mergeCell ref="M26:N26"/>
    <mergeCell ref="O27:P27"/>
    <mergeCell ref="Q23:R23"/>
    <mergeCell ref="M27:N27"/>
    <mergeCell ref="M24:N24"/>
    <mergeCell ref="M23:N23"/>
    <mergeCell ref="F10:G10"/>
    <mergeCell ref="E45:G45"/>
    <mergeCell ref="E30:F30"/>
    <mergeCell ref="G37:H37"/>
    <mergeCell ref="E37:F37"/>
    <mergeCell ref="G30:H30"/>
    <mergeCell ref="A44:I44"/>
    <mergeCell ref="E32:F32"/>
    <mergeCell ref="E31:F31"/>
    <mergeCell ref="B11:C11"/>
    <mergeCell ref="D13:E13"/>
    <mergeCell ref="B12:C12"/>
    <mergeCell ref="D12:E12"/>
    <mergeCell ref="B13:C13"/>
    <mergeCell ref="D11:E11"/>
    <mergeCell ref="B45:D45"/>
    <mergeCell ref="B32:D32"/>
    <mergeCell ref="G32:H32"/>
    <mergeCell ref="G31:H31"/>
    <mergeCell ref="I23:J23"/>
    <mergeCell ref="E23:F23"/>
    <mergeCell ref="A15:G15"/>
    <mergeCell ref="A16:B16"/>
    <mergeCell ref="A17:B17"/>
    <mergeCell ref="C16:D16"/>
    <mergeCell ref="B22:D23"/>
    <mergeCell ref="F13:G13"/>
    <mergeCell ref="G27:H27"/>
    <mergeCell ref="I27:J27"/>
    <mergeCell ref="B26:D26"/>
    <mergeCell ref="B25:D25"/>
    <mergeCell ref="E22:L22"/>
    <mergeCell ref="I28:J28"/>
    <mergeCell ref="B28:D28"/>
    <mergeCell ref="G28:H28"/>
    <mergeCell ref="E24:F24"/>
    <mergeCell ref="C17:D17"/>
    <mergeCell ref="A21:S21"/>
    <mergeCell ref="A18:B18"/>
    <mergeCell ref="C18:D18"/>
    <mergeCell ref="O26:P26"/>
    <mergeCell ref="O25:P25"/>
    <mergeCell ref="K27:L27"/>
    <mergeCell ref="G23:H23"/>
    <mergeCell ref="G25:H25"/>
    <mergeCell ref="K25:L25"/>
    <mergeCell ref="K26:L26"/>
    <mergeCell ref="K24:L24"/>
  </mergeCells>
  <printOptions horizontalCentered="1"/>
  <pageMargins left="0.70866141732283472" right="0.70866141732283472" top="0.23622047244094491" bottom="0" header="0" footer="0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0"/>
  <sheetViews>
    <sheetView workbookViewId="0">
      <selection activeCell="A21" sqref="A21"/>
    </sheetView>
  </sheetViews>
  <sheetFormatPr defaultColWidth="12.5703125" defaultRowHeight="15" customHeight="1"/>
  <cols>
    <col min="1" max="1" width="7.140625" customWidth="1"/>
    <col min="2" max="2" width="14.85546875" customWidth="1"/>
    <col min="3" max="3" width="14.5703125" customWidth="1"/>
    <col min="4" max="4" width="16.5703125" customWidth="1"/>
    <col min="5" max="8" width="18.42578125" customWidth="1"/>
    <col min="9" max="15" width="8.5703125" customWidth="1"/>
  </cols>
  <sheetData>
    <row r="1" spans="1:15" ht="12.75" customHeight="1">
      <c r="D1" s="150"/>
      <c r="E1" s="150"/>
      <c r="F1" s="150"/>
      <c r="G1" s="150"/>
      <c r="H1" s="199" t="s">
        <v>653</v>
      </c>
    </row>
    <row r="2" spans="1:15" ht="12.75" customHeight="1">
      <c r="A2" s="426" t="s">
        <v>1</v>
      </c>
      <c r="B2" s="343"/>
      <c r="C2" s="343"/>
      <c r="D2" s="343"/>
      <c r="E2" s="343"/>
      <c r="F2" s="343"/>
      <c r="G2" s="343"/>
      <c r="H2" s="343"/>
      <c r="I2" s="177"/>
      <c r="J2" s="177"/>
      <c r="K2" s="177"/>
      <c r="L2" s="177"/>
      <c r="M2" s="177"/>
      <c r="N2" s="177"/>
      <c r="O2" s="177"/>
    </row>
    <row r="3" spans="1:15" ht="12.75" customHeight="1">
      <c r="A3" s="427" t="s">
        <v>2</v>
      </c>
      <c r="B3" s="343"/>
      <c r="C3" s="343"/>
      <c r="D3" s="343"/>
      <c r="E3" s="343"/>
      <c r="F3" s="343"/>
      <c r="G3" s="343"/>
      <c r="H3" s="343"/>
      <c r="I3" s="178"/>
      <c r="J3" s="178"/>
      <c r="K3" s="178"/>
      <c r="L3" s="178"/>
      <c r="M3" s="178"/>
      <c r="N3" s="178"/>
      <c r="O3" s="178"/>
    </row>
    <row r="4" spans="1:15" ht="12.75" customHeight="1">
      <c r="A4" s="90"/>
      <c r="B4" s="90"/>
      <c r="C4" s="90"/>
      <c r="D4" s="200"/>
      <c r="E4" s="200"/>
      <c r="F4" s="200"/>
      <c r="G4" s="200"/>
      <c r="H4" s="200"/>
      <c r="I4" s="90"/>
      <c r="J4" s="90"/>
      <c r="K4" s="90"/>
      <c r="L4" s="90"/>
      <c r="M4" s="90"/>
      <c r="N4" s="90"/>
      <c r="O4" s="90"/>
    </row>
    <row r="5" spans="1:15" ht="12.75" customHeight="1">
      <c r="A5" s="426" t="s">
        <v>654</v>
      </c>
      <c r="B5" s="343"/>
      <c r="C5" s="343"/>
      <c r="D5" s="343"/>
      <c r="E5" s="343"/>
      <c r="F5" s="343"/>
      <c r="G5" s="343"/>
      <c r="H5" s="343"/>
      <c r="I5" s="177"/>
      <c r="J5" s="177"/>
      <c r="K5" s="177"/>
      <c r="L5" s="177"/>
      <c r="M5" s="177"/>
      <c r="N5" s="177"/>
      <c r="O5" s="177"/>
    </row>
    <row r="6" spans="1:15" ht="12.75" customHeight="1">
      <c r="A6" s="431" t="s">
        <v>655</v>
      </c>
      <c r="B6" s="343"/>
      <c r="C6" s="90"/>
      <c r="D6" s="200"/>
      <c r="E6" s="200"/>
      <c r="F6" s="484" t="s">
        <v>283</v>
      </c>
      <c r="G6" s="485"/>
      <c r="H6" s="485"/>
      <c r="I6" s="90"/>
      <c r="J6" s="90"/>
      <c r="K6" s="90"/>
      <c r="L6" s="201"/>
      <c r="M6" s="201"/>
      <c r="N6" s="482"/>
      <c r="O6" s="343"/>
    </row>
    <row r="7" spans="1:15" ht="31.5" customHeight="1">
      <c r="A7" s="471" t="s">
        <v>7</v>
      </c>
      <c r="B7" s="471" t="s">
        <v>8</v>
      </c>
      <c r="C7" s="483" t="s">
        <v>656</v>
      </c>
      <c r="D7" s="481" t="s">
        <v>657</v>
      </c>
      <c r="E7" s="400"/>
      <c r="F7" s="400"/>
      <c r="G7" s="400"/>
      <c r="H7" s="401"/>
    </row>
    <row r="8" spans="1:15" ht="34.5" customHeight="1">
      <c r="A8" s="390"/>
      <c r="B8" s="390"/>
      <c r="C8" s="390"/>
      <c r="D8" s="202" t="s">
        <v>658</v>
      </c>
      <c r="E8" s="202" t="s">
        <v>659</v>
      </c>
      <c r="F8" s="202" t="s">
        <v>660</v>
      </c>
      <c r="G8" s="202" t="s">
        <v>661</v>
      </c>
      <c r="H8" s="202" t="s">
        <v>173</v>
      </c>
    </row>
    <row r="9" spans="1:15" ht="12.75" customHeight="1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</row>
    <row r="10" spans="1:15" ht="12.75" customHeight="1">
      <c r="A10" s="136"/>
      <c r="B10" s="136"/>
      <c r="C10" s="147"/>
      <c r="D10" s="113"/>
      <c r="E10" s="113"/>
      <c r="F10" s="113"/>
      <c r="G10" s="113"/>
      <c r="H10" s="113"/>
    </row>
    <row r="11" spans="1:15" ht="12.75" customHeight="1">
      <c r="A11" s="63">
        <v>1</v>
      </c>
      <c r="B11" s="160" t="s">
        <v>327</v>
      </c>
      <c r="C11" s="113">
        <v>874</v>
      </c>
      <c r="D11" s="153">
        <v>5</v>
      </c>
      <c r="E11" s="113">
        <v>0</v>
      </c>
      <c r="F11" s="113">
        <v>0</v>
      </c>
      <c r="G11" s="113">
        <v>0</v>
      </c>
      <c r="H11" s="113">
        <f>C11-D11-E11-F11-G11</f>
        <v>869</v>
      </c>
    </row>
    <row r="12" spans="1:15" ht="12.75" customHeight="1">
      <c r="A12" s="63"/>
      <c r="B12" s="160"/>
      <c r="C12" s="113"/>
      <c r="D12" s="153"/>
      <c r="E12" s="113"/>
      <c r="F12" s="113"/>
      <c r="G12" s="113"/>
      <c r="H12" s="113"/>
    </row>
    <row r="13" spans="1:15" ht="12.75" customHeight="1">
      <c r="A13" s="63">
        <v>2</v>
      </c>
      <c r="B13" s="160" t="s">
        <v>328</v>
      </c>
      <c r="C13" s="113">
        <v>594</v>
      </c>
      <c r="D13" s="153">
        <v>4</v>
      </c>
      <c r="E13" s="113">
        <v>0</v>
      </c>
      <c r="F13" s="113">
        <v>0</v>
      </c>
      <c r="G13" s="113">
        <v>0</v>
      </c>
      <c r="H13" s="113">
        <f>C13-D13-E13-F13-G13</f>
        <v>590</v>
      </c>
    </row>
    <row r="14" spans="1:15" ht="12.75" customHeight="1">
      <c r="A14" s="185"/>
      <c r="B14" s="185"/>
      <c r="C14" s="159"/>
      <c r="D14" s="113"/>
      <c r="E14" s="113"/>
      <c r="F14" s="113"/>
      <c r="G14" s="113"/>
      <c r="H14" s="113"/>
    </row>
    <row r="15" spans="1:15" ht="12.75">
      <c r="A15" s="51" t="s">
        <v>16</v>
      </c>
      <c r="B15" s="51"/>
      <c r="C15" s="28">
        <f t="shared" ref="C15:H15" si="0">SUM(C11+C13)</f>
        <v>1468</v>
      </c>
      <c r="D15" s="28">
        <f t="shared" si="0"/>
        <v>9</v>
      </c>
      <c r="E15" s="28">
        <f t="shared" si="0"/>
        <v>0</v>
      </c>
      <c r="F15" s="28">
        <f t="shared" si="0"/>
        <v>0</v>
      </c>
      <c r="G15" s="28">
        <f t="shared" si="0"/>
        <v>0</v>
      </c>
      <c r="H15" s="28">
        <f t="shared" si="0"/>
        <v>1459</v>
      </c>
    </row>
    <row r="16" spans="1:15" ht="12.75">
      <c r="A16" s="2"/>
      <c r="B16" s="2"/>
      <c r="C16" s="2"/>
      <c r="D16" s="45"/>
      <c r="E16" s="45"/>
      <c r="F16" s="45"/>
      <c r="G16" s="45"/>
      <c r="H16" s="45"/>
    </row>
    <row r="17" spans="1:9" ht="12.75">
      <c r="A17" s="2"/>
      <c r="B17" s="2"/>
      <c r="C17" s="2"/>
      <c r="D17" s="45"/>
      <c r="E17" s="45"/>
      <c r="F17" s="45"/>
      <c r="G17" s="45"/>
      <c r="H17" s="45"/>
    </row>
    <row r="18" spans="1:9" ht="12.75">
      <c r="A18" s="2"/>
      <c r="B18" s="2"/>
      <c r="C18" s="2"/>
      <c r="D18" s="45"/>
      <c r="E18" s="45"/>
      <c r="F18" s="45"/>
      <c r="G18" s="45"/>
      <c r="H18" s="45"/>
    </row>
    <row r="19" spans="1:9" ht="12.75">
      <c r="A19" s="2"/>
      <c r="B19" s="2"/>
      <c r="C19" s="2"/>
      <c r="D19" s="45"/>
      <c r="E19" s="45"/>
      <c r="F19" s="45"/>
      <c r="G19" s="45"/>
      <c r="H19" s="45"/>
    </row>
    <row r="20" spans="1:9" ht="12.75">
      <c r="A20" s="2"/>
      <c r="B20" s="2"/>
      <c r="C20" s="2"/>
      <c r="D20" s="386" t="s">
        <v>23</v>
      </c>
      <c r="E20" s="343"/>
      <c r="F20" s="343"/>
      <c r="G20" s="343"/>
      <c r="H20" s="343"/>
      <c r="I20" s="343"/>
    </row>
    <row r="21" spans="1:9" ht="12.75" customHeight="1">
      <c r="A21" s="335" t="s">
        <v>1040</v>
      </c>
      <c r="C21" s="2"/>
      <c r="D21" s="386" t="s">
        <v>213</v>
      </c>
      <c r="E21" s="343"/>
      <c r="F21" s="343"/>
      <c r="G21" s="343"/>
      <c r="H21" s="343"/>
      <c r="I21" s="343"/>
    </row>
    <row r="22" spans="1:9" ht="12.75" customHeight="1">
      <c r="D22" s="386" t="s">
        <v>308</v>
      </c>
      <c r="E22" s="343"/>
      <c r="F22" s="343"/>
      <c r="G22" s="343"/>
      <c r="H22" s="343"/>
      <c r="I22" s="343"/>
    </row>
    <row r="23" spans="1:9" ht="12.75" customHeight="1">
      <c r="D23" s="402" t="s">
        <v>215</v>
      </c>
      <c r="E23" s="343"/>
      <c r="F23" s="343"/>
      <c r="G23" s="343"/>
      <c r="H23" s="343"/>
      <c r="I23" s="2"/>
    </row>
    <row r="24" spans="1:9" ht="12.75" customHeight="1">
      <c r="D24" s="150"/>
      <c r="E24" s="150"/>
      <c r="F24" s="150"/>
      <c r="G24" s="150"/>
      <c r="H24" s="150"/>
    </row>
    <row r="25" spans="1:9" ht="12.75" customHeight="1">
      <c r="D25" s="150"/>
      <c r="E25" s="150"/>
      <c r="F25" s="150"/>
      <c r="G25" s="150"/>
      <c r="H25" s="150"/>
    </row>
    <row r="26" spans="1:9" ht="12.75" customHeight="1">
      <c r="D26" s="150"/>
      <c r="E26" s="150"/>
      <c r="F26" s="150"/>
      <c r="G26" s="150"/>
      <c r="H26" s="150"/>
    </row>
    <row r="27" spans="1:9" ht="12.75" customHeight="1">
      <c r="D27" s="150"/>
      <c r="E27" s="150"/>
      <c r="F27" s="150"/>
      <c r="G27" s="150"/>
      <c r="H27" s="150"/>
    </row>
    <row r="28" spans="1:9" ht="12.75" customHeight="1">
      <c r="D28" s="150"/>
      <c r="E28" s="150"/>
      <c r="F28" s="150"/>
      <c r="G28" s="150"/>
      <c r="H28" s="150"/>
    </row>
    <row r="29" spans="1:9" ht="12.75" customHeight="1">
      <c r="D29" s="150"/>
      <c r="E29" s="150"/>
      <c r="F29" s="150"/>
      <c r="G29" s="150"/>
      <c r="H29" s="150"/>
    </row>
    <row r="30" spans="1:9" ht="12.75" customHeight="1">
      <c r="D30" s="150"/>
      <c r="E30" s="150"/>
      <c r="F30" s="150"/>
      <c r="G30" s="150"/>
      <c r="H30" s="150"/>
    </row>
    <row r="31" spans="1:9" ht="12.75" customHeight="1">
      <c r="D31" s="150"/>
      <c r="E31" s="150"/>
      <c r="F31" s="150"/>
      <c r="G31" s="150"/>
      <c r="H31" s="150"/>
    </row>
    <row r="32" spans="1:9" ht="12.75" customHeight="1">
      <c r="D32" s="150"/>
      <c r="E32" s="150"/>
      <c r="F32" s="150"/>
      <c r="G32" s="150"/>
      <c r="H32" s="150"/>
    </row>
    <row r="33" spans="4:8" ht="12.75" customHeight="1">
      <c r="D33" s="150"/>
      <c r="E33" s="150"/>
      <c r="F33" s="150"/>
      <c r="G33" s="150"/>
      <c r="H33" s="150"/>
    </row>
    <row r="34" spans="4:8" ht="12.75" customHeight="1">
      <c r="D34" s="150"/>
      <c r="E34" s="150"/>
      <c r="F34" s="150"/>
      <c r="G34" s="150"/>
      <c r="H34" s="150"/>
    </row>
    <row r="35" spans="4:8" ht="12.75" customHeight="1">
      <c r="D35" s="150"/>
      <c r="E35" s="150"/>
      <c r="F35" s="150"/>
      <c r="G35" s="150"/>
      <c r="H35" s="150"/>
    </row>
    <row r="36" spans="4:8" ht="12.75" customHeight="1">
      <c r="D36" s="150"/>
      <c r="E36" s="150"/>
      <c r="F36" s="150"/>
      <c r="G36" s="150"/>
      <c r="H36" s="150"/>
    </row>
    <row r="37" spans="4:8" ht="12.75" customHeight="1">
      <c r="D37" s="150"/>
      <c r="E37" s="150"/>
      <c r="F37" s="150"/>
      <c r="G37" s="150"/>
      <c r="H37" s="150"/>
    </row>
    <row r="38" spans="4:8" ht="12.75" customHeight="1">
      <c r="D38" s="150"/>
      <c r="E38" s="150"/>
      <c r="F38" s="150"/>
      <c r="G38" s="150"/>
      <c r="H38" s="150"/>
    </row>
    <row r="39" spans="4:8" ht="12.75" customHeight="1">
      <c r="D39" s="150"/>
      <c r="E39" s="150"/>
      <c r="F39" s="150"/>
      <c r="G39" s="150"/>
      <c r="H39" s="150"/>
    </row>
    <row r="40" spans="4:8" ht="12.75" customHeight="1">
      <c r="D40" s="150"/>
      <c r="E40" s="150"/>
      <c r="F40" s="150"/>
      <c r="G40" s="150"/>
      <c r="H40" s="150"/>
    </row>
    <row r="41" spans="4:8" ht="12.75" customHeight="1">
      <c r="D41" s="150"/>
      <c r="E41" s="150"/>
      <c r="F41" s="150"/>
      <c r="G41" s="150"/>
      <c r="H41" s="150"/>
    </row>
    <row r="42" spans="4:8" ht="12.75" customHeight="1">
      <c r="D42" s="150"/>
      <c r="E42" s="150"/>
      <c r="F42" s="150"/>
      <c r="G42" s="150"/>
      <c r="H42" s="150"/>
    </row>
    <row r="43" spans="4:8" ht="12.75" customHeight="1">
      <c r="D43" s="150"/>
      <c r="E43" s="150"/>
      <c r="F43" s="150"/>
      <c r="G43" s="150"/>
      <c r="H43" s="150"/>
    </row>
    <row r="44" spans="4:8" ht="12.75" customHeight="1">
      <c r="D44" s="150"/>
      <c r="E44" s="150"/>
      <c r="F44" s="150"/>
      <c r="G44" s="150"/>
      <c r="H44" s="150"/>
    </row>
    <row r="45" spans="4:8" ht="12.75" customHeight="1">
      <c r="D45" s="150"/>
      <c r="E45" s="150"/>
      <c r="F45" s="150"/>
      <c r="G45" s="150"/>
      <c r="H45" s="150"/>
    </row>
    <row r="46" spans="4:8" ht="12.75" customHeight="1">
      <c r="D46" s="150"/>
      <c r="E46" s="150"/>
      <c r="F46" s="150"/>
      <c r="G46" s="150"/>
      <c r="H46" s="150"/>
    </row>
    <row r="47" spans="4:8" ht="12.75" customHeight="1">
      <c r="D47" s="150"/>
      <c r="E47" s="150"/>
      <c r="F47" s="150"/>
      <c r="G47" s="150"/>
      <c r="H47" s="150"/>
    </row>
    <row r="48" spans="4:8" ht="12.75" customHeight="1">
      <c r="D48" s="150"/>
      <c r="E48" s="150"/>
      <c r="F48" s="150"/>
      <c r="G48" s="150"/>
      <c r="H48" s="150"/>
    </row>
    <row r="49" spans="4:8" ht="12.75" customHeight="1">
      <c r="D49" s="150"/>
      <c r="E49" s="150"/>
      <c r="F49" s="150"/>
      <c r="G49" s="150"/>
      <c r="H49" s="150"/>
    </row>
    <row r="50" spans="4:8" ht="12.75" customHeight="1">
      <c r="D50" s="150"/>
      <c r="E50" s="150"/>
      <c r="F50" s="150"/>
      <c r="G50" s="150"/>
      <c r="H50" s="150"/>
    </row>
    <row r="51" spans="4:8" ht="12.75" customHeight="1">
      <c r="D51" s="150"/>
      <c r="E51" s="150"/>
      <c r="F51" s="150"/>
      <c r="G51" s="150"/>
      <c r="H51" s="150"/>
    </row>
    <row r="52" spans="4:8" ht="12.75" customHeight="1">
      <c r="D52" s="150"/>
      <c r="E52" s="150"/>
      <c r="F52" s="150"/>
      <c r="G52" s="150"/>
      <c r="H52" s="150"/>
    </row>
    <row r="53" spans="4:8" ht="12.75" customHeight="1">
      <c r="D53" s="150"/>
      <c r="E53" s="150"/>
      <c r="F53" s="150"/>
      <c r="G53" s="150"/>
      <c r="H53" s="150"/>
    </row>
    <row r="54" spans="4:8" ht="12.75" customHeight="1">
      <c r="D54" s="150"/>
      <c r="E54" s="150"/>
      <c r="F54" s="150"/>
      <c r="G54" s="150"/>
      <c r="H54" s="150"/>
    </row>
    <row r="55" spans="4:8" ht="12.75" customHeight="1">
      <c r="D55" s="150"/>
      <c r="E55" s="150"/>
      <c r="F55" s="150"/>
      <c r="G55" s="150"/>
      <c r="H55" s="150"/>
    </row>
    <row r="56" spans="4:8" ht="12.75" customHeight="1">
      <c r="D56" s="150"/>
      <c r="E56" s="150"/>
      <c r="F56" s="150"/>
      <c r="G56" s="150"/>
      <c r="H56" s="150"/>
    </row>
    <row r="57" spans="4:8" ht="12.75" customHeight="1">
      <c r="D57" s="150"/>
      <c r="E57" s="150"/>
      <c r="F57" s="150"/>
      <c r="G57" s="150"/>
      <c r="H57" s="150"/>
    </row>
    <row r="58" spans="4:8" ht="12.75" customHeight="1">
      <c r="D58" s="150"/>
      <c r="E58" s="150"/>
      <c r="F58" s="150"/>
      <c r="G58" s="150"/>
      <c r="H58" s="150"/>
    </row>
    <row r="59" spans="4:8" ht="12.75" customHeight="1">
      <c r="D59" s="150"/>
      <c r="E59" s="150"/>
      <c r="F59" s="150"/>
      <c r="G59" s="150"/>
      <c r="H59" s="150"/>
    </row>
    <row r="60" spans="4:8" ht="12.75" customHeight="1">
      <c r="D60" s="150"/>
      <c r="E60" s="150"/>
      <c r="F60" s="150"/>
      <c r="G60" s="150"/>
      <c r="H60" s="150"/>
    </row>
    <row r="61" spans="4:8" ht="12.75" customHeight="1">
      <c r="D61" s="150"/>
      <c r="E61" s="150"/>
      <c r="F61" s="150"/>
      <c r="G61" s="150"/>
      <c r="H61" s="150"/>
    </row>
    <row r="62" spans="4:8" ht="12.75" customHeight="1">
      <c r="D62" s="150"/>
      <c r="E62" s="150"/>
      <c r="F62" s="150"/>
      <c r="G62" s="150"/>
      <c r="H62" s="150"/>
    </row>
    <row r="63" spans="4:8" ht="12.75" customHeight="1">
      <c r="D63" s="150"/>
      <c r="E63" s="150"/>
      <c r="F63" s="150"/>
      <c r="G63" s="150"/>
      <c r="H63" s="150"/>
    </row>
    <row r="64" spans="4:8" ht="12.75" customHeight="1">
      <c r="D64" s="150"/>
      <c r="E64" s="150"/>
      <c r="F64" s="150"/>
      <c r="G64" s="150"/>
      <c r="H64" s="150"/>
    </row>
    <row r="65" spans="4:8" ht="12.75" customHeight="1">
      <c r="D65" s="150"/>
      <c r="E65" s="150"/>
      <c r="F65" s="150"/>
      <c r="G65" s="150"/>
      <c r="H65" s="150"/>
    </row>
    <row r="66" spans="4:8" ht="12.75" customHeight="1">
      <c r="D66" s="150"/>
      <c r="E66" s="150"/>
      <c r="F66" s="150"/>
      <c r="G66" s="150"/>
      <c r="H66" s="150"/>
    </row>
    <row r="67" spans="4:8" ht="12.75" customHeight="1">
      <c r="D67" s="150"/>
      <c r="E67" s="150"/>
      <c r="F67" s="150"/>
      <c r="G67" s="150"/>
      <c r="H67" s="150"/>
    </row>
    <row r="68" spans="4:8" ht="12.75" customHeight="1">
      <c r="D68" s="150"/>
      <c r="E68" s="150"/>
      <c r="F68" s="150"/>
      <c r="G68" s="150"/>
      <c r="H68" s="150"/>
    </row>
    <row r="69" spans="4:8" ht="12.75" customHeight="1">
      <c r="D69" s="150"/>
      <c r="E69" s="150"/>
      <c r="F69" s="150"/>
      <c r="G69" s="150"/>
      <c r="H69" s="150"/>
    </row>
    <row r="70" spans="4:8" ht="12.75" customHeight="1">
      <c r="D70" s="150"/>
      <c r="E70" s="150"/>
      <c r="F70" s="150"/>
      <c r="G70" s="150"/>
      <c r="H70" s="150"/>
    </row>
    <row r="71" spans="4:8" ht="12.75" customHeight="1">
      <c r="D71" s="150"/>
      <c r="E71" s="150"/>
      <c r="F71" s="150"/>
      <c r="G71" s="150"/>
      <c r="H71" s="150"/>
    </row>
    <row r="72" spans="4:8" ht="12.75" customHeight="1">
      <c r="D72" s="150"/>
      <c r="E72" s="150"/>
      <c r="F72" s="150"/>
      <c r="G72" s="150"/>
      <c r="H72" s="150"/>
    </row>
    <row r="73" spans="4:8" ht="12.75" customHeight="1">
      <c r="D73" s="150"/>
      <c r="E73" s="150"/>
      <c r="F73" s="150"/>
      <c r="G73" s="150"/>
      <c r="H73" s="150"/>
    </row>
    <row r="74" spans="4:8" ht="12.75" customHeight="1">
      <c r="D74" s="150"/>
      <c r="E74" s="150"/>
      <c r="F74" s="150"/>
      <c r="G74" s="150"/>
      <c r="H74" s="150"/>
    </row>
    <row r="75" spans="4:8" ht="12.75" customHeight="1">
      <c r="D75" s="150"/>
      <c r="E75" s="150"/>
      <c r="F75" s="150"/>
      <c r="G75" s="150"/>
      <c r="H75" s="150"/>
    </row>
    <row r="76" spans="4:8" ht="12.75" customHeight="1">
      <c r="D76" s="150"/>
      <c r="E76" s="150"/>
      <c r="F76" s="150"/>
      <c r="G76" s="150"/>
      <c r="H76" s="150"/>
    </row>
    <row r="77" spans="4:8" ht="12.75" customHeight="1">
      <c r="D77" s="150"/>
      <c r="E77" s="150"/>
      <c r="F77" s="150"/>
      <c r="G77" s="150"/>
      <c r="H77" s="150"/>
    </row>
    <row r="78" spans="4:8" ht="12.75" customHeight="1">
      <c r="D78" s="150"/>
      <c r="E78" s="150"/>
      <c r="F78" s="150"/>
      <c r="G78" s="150"/>
      <c r="H78" s="150"/>
    </row>
    <row r="79" spans="4:8" ht="12.75" customHeight="1">
      <c r="D79" s="150"/>
      <c r="E79" s="150"/>
      <c r="F79" s="150"/>
      <c r="G79" s="150"/>
      <c r="H79" s="150"/>
    </row>
    <row r="80" spans="4:8" ht="12.75" customHeight="1">
      <c r="D80" s="150"/>
      <c r="E80" s="150"/>
      <c r="F80" s="150"/>
      <c r="G80" s="150"/>
      <c r="H80" s="150"/>
    </row>
    <row r="81" spans="4:8" ht="12.75" customHeight="1">
      <c r="D81" s="150"/>
      <c r="E81" s="150"/>
      <c r="F81" s="150"/>
      <c r="G81" s="150"/>
      <c r="H81" s="150"/>
    </row>
    <row r="82" spans="4:8" ht="12.75" customHeight="1">
      <c r="D82" s="150"/>
      <c r="E82" s="150"/>
      <c r="F82" s="150"/>
      <c r="G82" s="150"/>
      <c r="H82" s="150"/>
    </row>
    <row r="83" spans="4:8" ht="12.75" customHeight="1">
      <c r="D83" s="150"/>
      <c r="E83" s="150"/>
      <c r="F83" s="150"/>
      <c r="G83" s="150"/>
      <c r="H83" s="150"/>
    </row>
    <row r="84" spans="4:8" ht="12.75" customHeight="1">
      <c r="D84" s="150"/>
      <c r="E84" s="150"/>
      <c r="F84" s="150"/>
      <c r="G84" s="150"/>
      <c r="H84" s="150"/>
    </row>
    <row r="85" spans="4:8" ht="12.75" customHeight="1">
      <c r="D85" s="150"/>
      <c r="E85" s="150"/>
      <c r="F85" s="150"/>
      <c r="G85" s="150"/>
      <c r="H85" s="150"/>
    </row>
    <row r="86" spans="4:8" ht="12.75" customHeight="1">
      <c r="D86" s="150"/>
      <c r="E86" s="150"/>
      <c r="F86" s="150"/>
      <c r="G86" s="150"/>
      <c r="H86" s="150"/>
    </row>
    <row r="87" spans="4:8" ht="12.75" customHeight="1">
      <c r="D87" s="150"/>
      <c r="E87" s="150"/>
      <c r="F87" s="150"/>
      <c r="G87" s="150"/>
      <c r="H87" s="150"/>
    </row>
    <row r="88" spans="4:8" ht="12.75" customHeight="1">
      <c r="D88" s="150"/>
      <c r="E88" s="150"/>
      <c r="F88" s="150"/>
      <c r="G88" s="150"/>
      <c r="H88" s="150"/>
    </row>
    <row r="89" spans="4:8" ht="12.75" customHeight="1">
      <c r="D89" s="150"/>
      <c r="E89" s="150"/>
      <c r="F89" s="150"/>
      <c r="G89" s="150"/>
      <c r="H89" s="150"/>
    </row>
    <row r="90" spans="4:8" ht="12.75" customHeight="1">
      <c r="D90" s="150"/>
      <c r="E90" s="150"/>
      <c r="F90" s="150"/>
      <c r="G90" s="150"/>
      <c r="H90" s="150"/>
    </row>
    <row r="91" spans="4:8" ht="12.75" customHeight="1">
      <c r="D91" s="150"/>
      <c r="E91" s="150"/>
      <c r="F91" s="150"/>
      <c r="G91" s="150"/>
      <c r="H91" s="150"/>
    </row>
    <row r="92" spans="4:8" ht="12.75" customHeight="1">
      <c r="D92" s="150"/>
      <c r="E92" s="150"/>
      <c r="F92" s="150"/>
      <c r="G92" s="150"/>
      <c r="H92" s="150"/>
    </row>
    <row r="93" spans="4:8" ht="12.75" customHeight="1">
      <c r="D93" s="150"/>
      <c r="E93" s="150"/>
      <c r="F93" s="150"/>
      <c r="G93" s="150"/>
      <c r="H93" s="150"/>
    </row>
    <row r="94" spans="4:8" ht="12.75" customHeight="1">
      <c r="D94" s="150"/>
      <c r="E94" s="150"/>
      <c r="F94" s="150"/>
      <c r="G94" s="150"/>
      <c r="H94" s="150"/>
    </row>
    <row r="95" spans="4:8" ht="12.75" customHeight="1">
      <c r="D95" s="150"/>
      <c r="E95" s="150"/>
      <c r="F95" s="150"/>
      <c r="G95" s="150"/>
      <c r="H95" s="150"/>
    </row>
    <row r="96" spans="4:8" ht="12.75" customHeight="1">
      <c r="D96" s="150"/>
      <c r="E96" s="150"/>
      <c r="F96" s="150"/>
      <c r="G96" s="150"/>
      <c r="H96" s="150"/>
    </row>
    <row r="97" spans="4:8" ht="12.75" customHeight="1">
      <c r="D97" s="150"/>
      <c r="E97" s="150"/>
      <c r="F97" s="150"/>
      <c r="G97" s="150"/>
      <c r="H97" s="150"/>
    </row>
    <row r="98" spans="4:8" ht="12.75" customHeight="1">
      <c r="D98" s="150"/>
      <c r="E98" s="150"/>
      <c r="F98" s="150"/>
      <c r="G98" s="150"/>
      <c r="H98" s="150"/>
    </row>
    <row r="99" spans="4:8" ht="12.75" customHeight="1">
      <c r="D99" s="150"/>
      <c r="E99" s="150"/>
      <c r="F99" s="150"/>
      <c r="G99" s="150"/>
      <c r="H99" s="150"/>
    </row>
    <row r="100" spans="4:8" ht="12.75" customHeight="1">
      <c r="D100" s="150"/>
      <c r="E100" s="150"/>
      <c r="F100" s="150"/>
      <c r="G100" s="150"/>
      <c r="H100" s="150"/>
    </row>
  </sheetData>
  <mergeCells count="14">
    <mergeCell ref="D22:I22"/>
    <mergeCell ref="D23:H23"/>
    <mergeCell ref="A2:H2"/>
    <mergeCell ref="D7:H7"/>
    <mergeCell ref="N6:O6"/>
    <mergeCell ref="C7:C8"/>
    <mergeCell ref="D21:I21"/>
    <mergeCell ref="D20:I20"/>
    <mergeCell ref="A7:A8"/>
    <mergeCell ref="B7:B8"/>
    <mergeCell ref="F6:H6"/>
    <mergeCell ref="A6:B6"/>
    <mergeCell ref="A3:H3"/>
    <mergeCell ref="A5:H5"/>
  </mergeCells>
  <printOptions horizontalCentered="1"/>
  <pageMargins left="0.70866141732283472" right="0.70866141732283472" top="0.23622047244094491" bottom="0" header="0" footer="0"/>
  <pageSetup paperSize="9" scale="4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00"/>
  <sheetViews>
    <sheetView workbookViewId="0">
      <selection activeCell="A23" sqref="A23"/>
    </sheetView>
  </sheetViews>
  <sheetFormatPr defaultColWidth="12.5703125" defaultRowHeight="15" customHeight="1"/>
  <cols>
    <col min="1" max="1" width="8.5703125" customWidth="1"/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12" width="10.42578125" customWidth="1"/>
    <col min="13" max="13" width="11.5703125" customWidth="1"/>
    <col min="14" max="14" width="13" customWidth="1"/>
  </cols>
  <sheetData>
    <row r="1" spans="1:14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N1" s="203" t="s">
        <v>662</v>
      </c>
    </row>
    <row r="2" spans="1:14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4" ht="12.75" customHeight="1">
      <c r="A3" s="90"/>
      <c r="B3" s="90"/>
      <c r="C3" s="90"/>
      <c r="D3" s="90"/>
      <c r="E3" s="90"/>
      <c r="F3" s="90"/>
      <c r="G3" s="90"/>
      <c r="H3" s="90"/>
      <c r="I3" s="200"/>
      <c r="J3" s="200"/>
    </row>
    <row r="4" spans="1:14" ht="12.75" customHeight="1">
      <c r="A4" s="426" t="s">
        <v>663</v>
      </c>
      <c r="B4" s="343"/>
      <c r="C4" s="343"/>
      <c r="D4" s="343"/>
      <c r="E4" s="343"/>
      <c r="F4" s="343"/>
      <c r="G4" s="343"/>
      <c r="H4" s="343"/>
      <c r="I4" s="204"/>
      <c r="J4" s="204"/>
    </row>
    <row r="5" spans="1:14" ht="12.75" customHeight="1">
      <c r="A5" s="431" t="s">
        <v>664</v>
      </c>
      <c r="B5" s="343"/>
      <c r="C5" s="91"/>
      <c r="D5" s="91"/>
      <c r="E5" s="91"/>
      <c r="F5" s="91"/>
      <c r="G5" s="91"/>
      <c r="H5" s="90"/>
      <c r="I5" s="200"/>
      <c r="J5" s="200"/>
      <c r="L5" s="486" t="s">
        <v>283</v>
      </c>
      <c r="M5" s="397"/>
      <c r="N5" s="397"/>
    </row>
    <row r="6" spans="1:14" ht="28.5" customHeight="1">
      <c r="A6" s="471" t="s">
        <v>7</v>
      </c>
      <c r="B6" s="471" t="s">
        <v>533</v>
      </c>
      <c r="C6" s="436" t="s">
        <v>665</v>
      </c>
      <c r="D6" s="487" t="s">
        <v>666</v>
      </c>
      <c r="E6" s="400"/>
      <c r="F6" s="400"/>
      <c r="G6" s="400"/>
      <c r="H6" s="401"/>
      <c r="I6" s="456" t="s">
        <v>667</v>
      </c>
      <c r="J6" s="456" t="s">
        <v>668</v>
      </c>
      <c r="K6" s="472" t="s">
        <v>669</v>
      </c>
      <c r="L6" s="400"/>
      <c r="M6" s="400"/>
      <c r="N6" s="401"/>
    </row>
    <row r="7" spans="1:14" ht="39" customHeight="1">
      <c r="A7" s="390"/>
      <c r="B7" s="390"/>
      <c r="C7" s="390"/>
      <c r="D7" s="19" t="s">
        <v>670</v>
      </c>
      <c r="E7" s="19" t="s">
        <v>671</v>
      </c>
      <c r="F7" s="42" t="s">
        <v>672</v>
      </c>
      <c r="G7" s="19" t="s">
        <v>673</v>
      </c>
      <c r="H7" s="19" t="s">
        <v>173</v>
      </c>
      <c r="I7" s="390"/>
      <c r="J7" s="390"/>
      <c r="K7" s="188" t="s">
        <v>674</v>
      </c>
      <c r="L7" s="19" t="s">
        <v>675</v>
      </c>
      <c r="M7" s="19" t="s">
        <v>676</v>
      </c>
      <c r="N7" s="19" t="s">
        <v>677</v>
      </c>
    </row>
    <row r="8" spans="1:14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1" t="s">
        <v>326</v>
      </c>
      <c r="I8" s="205" t="s">
        <v>554</v>
      </c>
      <c r="J8" s="205" t="s">
        <v>555</v>
      </c>
      <c r="K8" s="111" t="s">
        <v>556</v>
      </c>
      <c r="L8" s="111" t="s">
        <v>557</v>
      </c>
      <c r="M8" s="111" t="s">
        <v>678</v>
      </c>
      <c r="N8" s="111" t="s">
        <v>679</v>
      </c>
    </row>
    <row r="9" spans="1:14" ht="12.75" customHeight="1">
      <c r="A9" s="136"/>
      <c r="B9" s="136"/>
      <c r="C9" s="112"/>
      <c r="D9" s="112"/>
      <c r="E9" s="112"/>
      <c r="F9" s="112"/>
      <c r="G9" s="112"/>
      <c r="H9" s="112"/>
      <c r="I9" s="206"/>
      <c r="J9" s="206"/>
      <c r="K9" s="112"/>
      <c r="L9" s="112"/>
      <c r="M9" s="112"/>
      <c r="N9" s="112"/>
    </row>
    <row r="10" spans="1:14" ht="12.75" customHeight="1">
      <c r="A10" s="63">
        <v>1</v>
      </c>
      <c r="B10" s="66" t="s">
        <v>327</v>
      </c>
      <c r="C10" s="113">
        <v>874</v>
      </c>
      <c r="D10" s="28">
        <v>336</v>
      </c>
      <c r="E10" s="28">
        <v>537</v>
      </c>
      <c r="F10" s="28">
        <v>0</v>
      </c>
      <c r="G10" s="28">
        <v>0</v>
      </c>
      <c r="H10" s="28">
        <v>0</v>
      </c>
      <c r="I10" s="206">
        <f>C10</f>
        <v>874</v>
      </c>
      <c r="J10" s="206">
        <f>C10</f>
        <v>874</v>
      </c>
      <c r="K10" s="112">
        <f>C10</f>
        <v>874</v>
      </c>
      <c r="L10" s="112">
        <f>C10</f>
        <v>874</v>
      </c>
      <c r="M10" s="112">
        <v>0</v>
      </c>
      <c r="N10" s="112">
        <f>C10</f>
        <v>874</v>
      </c>
    </row>
    <row r="11" spans="1:14" ht="12.75" customHeight="1">
      <c r="A11" s="63"/>
      <c r="B11" s="66"/>
      <c r="C11" s="113"/>
      <c r="D11" s="130"/>
      <c r="E11" s="130"/>
      <c r="F11" s="130"/>
      <c r="G11" s="130"/>
      <c r="H11" s="130"/>
      <c r="I11" s="206"/>
      <c r="J11" s="206"/>
      <c r="K11" s="112"/>
      <c r="L11" s="112"/>
      <c r="M11" s="112"/>
      <c r="N11" s="112"/>
    </row>
    <row r="12" spans="1:14" ht="12.75" customHeight="1">
      <c r="A12" s="63">
        <v>2</v>
      </c>
      <c r="B12" s="66" t="s">
        <v>328</v>
      </c>
      <c r="C12" s="113">
        <v>594</v>
      </c>
      <c r="D12" s="28">
        <v>594</v>
      </c>
      <c r="E12" s="28">
        <v>594</v>
      </c>
      <c r="F12" s="28">
        <v>0</v>
      </c>
      <c r="G12" s="28">
        <v>0</v>
      </c>
      <c r="H12" s="28">
        <v>0</v>
      </c>
      <c r="I12" s="206">
        <f>C12</f>
        <v>594</v>
      </c>
      <c r="J12" s="206">
        <f>C12</f>
        <v>594</v>
      </c>
      <c r="K12" s="112">
        <f>C12</f>
        <v>594</v>
      </c>
      <c r="L12" s="112">
        <f>C12</f>
        <v>594</v>
      </c>
      <c r="M12" s="112">
        <v>0</v>
      </c>
      <c r="N12" s="112">
        <f>C12</f>
        <v>594</v>
      </c>
    </row>
    <row r="13" spans="1:14" ht="12.75" customHeight="1">
      <c r="A13" s="185"/>
      <c r="B13" s="185"/>
      <c r="C13" s="112"/>
      <c r="D13" s="112"/>
      <c r="E13" s="112"/>
      <c r="F13" s="112"/>
      <c r="G13" s="112"/>
      <c r="H13" s="112"/>
      <c r="I13" s="206"/>
      <c r="J13" s="206"/>
      <c r="K13" s="112"/>
      <c r="L13" s="112"/>
      <c r="M13" s="112"/>
      <c r="N13" s="112"/>
    </row>
    <row r="14" spans="1:14" ht="12.75" customHeight="1">
      <c r="A14" s="51" t="s">
        <v>16</v>
      </c>
      <c r="B14" s="14"/>
      <c r="C14" s="136">
        <f t="shared" ref="C14:N14" si="0">SUM(C10+C12)</f>
        <v>1468</v>
      </c>
      <c r="D14" s="136">
        <f t="shared" si="0"/>
        <v>930</v>
      </c>
      <c r="E14" s="136">
        <f t="shared" si="0"/>
        <v>1131</v>
      </c>
      <c r="F14" s="136">
        <f t="shared" si="0"/>
        <v>0</v>
      </c>
      <c r="G14" s="136">
        <f t="shared" si="0"/>
        <v>0</v>
      </c>
      <c r="H14" s="136">
        <f t="shared" si="0"/>
        <v>0</v>
      </c>
      <c r="I14" s="136">
        <f t="shared" si="0"/>
        <v>1468</v>
      </c>
      <c r="J14" s="136">
        <f t="shared" si="0"/>
        <v>1468</v>
      </c>
      <c r="K14" s="136">
        <f t="shared" si="0"/>
        <v>1468</v>
      </c>
      <c r="L14" s="136">
        <f t="shared" si="0"/>
        <v>1468</v>
      </c>
      <c r="M14" s="136">
        <f t="shared" si="0"/>
        <v>0</v>
      </c>
      <c r="N14" s="136">
        <f t="shared" si="0"/>
        <v>1468</v>
      </c>
    </row>
    <row r="15" spans="1:14" ht="12.75" customHeight="1">
      <c r="I15" s="150"/>
      <c r="J15" s="150"/>
    </row>
    <row r="16" spans="1:14" ht="12.75" customHeight="1">
      <c r="I16" s="150"/>
      <c r="J16" s="150"/>
    </row>
    <row r="17" spans="1:12" ht="12.75" customHeight="1">
      <c r="I17" s="150"/>
      <c r="J17" s="150"/>
    </row>
    <row r="18" spans="1:12" ht="12.75" customHeight="1">
      <c r="I18" s="150"/>
      <c r="J18" s="150"/>
    </row>
    <row r="19" spans="1:12" ht="12.75" customHeight="1">
      <c r="I19" s="150"/>
      <c r="J19" s="150"/>
    </row>
    <row r="20" spans="1:12" ht="12.75" customHeight="1">
      <c r="A20" s="2"/>
      <c r="B20" s="2"/>
      <c r="C20" s="2"/>
      <c r="D20" s="2"/>
      <c r="H20" s="386" t="s">
        <v>23</v>
      </c>
      <c r="I20" s="343"/>
      <c r="J20" s="343"/>
      <c r="K20" s="343"/>
      <c r="L20" s="343"/>
    </row>
    <row r="21" spans="1:12" ht="12.75" customHeight="1">
      <c r="A21" s="2"/>
      <c r="B21" s="2"/>
      <c r="C21" s="2"/>
      <c r="D21" s="2"/>
      <c r="H21" s="386" t="s">
        <v>213</v>
      </c>
      <c r="I21" s="343"/>
      <c r="J21" s="343"/>
      <c r="K21" s="343"/>
      <c r="L21" s="343"/>
    </row>
    <row r="22" spans="1:12" ht="12.75" customHeight="1">
      <c r="A22" s="2"/>
      <c r="B22" s="2"/>
      <c r="C22" s="2"/>
      <c r="D22" s="2"/>
      <c r="I22" s="150"/>
      <c r="J22" s="150"/>
      <c r="K22" s="45" t="s">
        <v>308</v>
      </c>
    </row>
    <row r="23" spans="1:12" ht="12.75" customHeight="1">
      <c r="A23" s="335" t="s">
        <v>1040</v>
      </c>
      <c r="C23" s="2"/>
      <c r="D23" s="2"/>
      <c r="I23" s="150"/>
      <c r="J23" s="150"/>
      <c r="K23" s="29" t="s">
        <v>215</v>
      </c>
    </row>
    <row r="24" spans="1:12" ht="12.75" customHeight="1">
      <c r="I24" s="150"/>
      <c r="J24" s="150"/>
    </row>
    <row r="25" spans="1:12" ht="12.75" customHeight="1">
      <c r="I25" s="150"/>
      <c r="J25" s="150"/>
    </row>
    <row r="26" spans="1:12" ht="12.75" customHeight="1">
      <c r="I26" s="150"/>
      <c r="J26" s="150"/>
    </row>
    <row r="27" spans="1:12" ht="12.75" customHeight="1">
      <c r="I27" s="150"/>
      <c r="J27" s="150"/>
    </row>
    <row r="28" spans="1:12" ht="12.75" customHeight="1">
      <c r="I28" s="150"/>
      <c r="J28" s="150"/>
    </row>
    <row r="29" spans="1:12" ht="12.75" customHeight="1">
      <c r="I29" s="150"/>
      <c r="J29" s="150"/>
    </row>
    <row r="30" spans="1:12" ht="12.75" customHeight="1">
      <c r="I30" s="150"/>
      <c r="J30" s="150"/>
    </row>
    <row r="31" spans="1:12" ht="12.75" customHeight="1">
      <c r="I31" s="150"/>
      <c r="J31" s="150"/>
    </row>
    <row r="32" spans="1:12" ht="12.75" customHeight="1">
      <c r="I32" s="150"/>
      <c r="J32" s="150"/>
    </row>
    <row r="33" spans="9:10" ht="12.75" customHeight="1">
      <c r="I33" s="150"/>
      <c r="J33" s="150"/>
    </row>
    <row r="34" spans="9:10" ht="12.75" customHeight="1">
      <c r="I34" s="150"/>
      <c r="J34" s="150"/>
    </row>
    <row r="35" spans="9:10" ht="12.75" customHeight="1">
      <c r="I35" s="150"/>
      <c r="J35" s="150"/>
    </row>
    <row r="36" spans="9:10" ht="12.75" customHeight="1">
      <c r="I36" s="150"/>
      <c r="J36" s="150"/>
    </row>
    <row r="37" spans="9:10" ht="12.75" customHeight="1">
      <c r="I37" s="150"/>
      <c r="J37" s="150"/>
    </row>
    <row r="38" spans="9:10" ht="12.75" customHeight="1">
      <c r="I38" s="150"/>
      <c r="J38" s="150"/>
    </row>
    <row r="39" spans="9:10" ht="12.75" customHeight="1">
      <c r="I39" s="150"/>
      <c r="J39" s="150"/>
    </row>
    <row r="40" spans="9:10" ht="12.75" customHeight="1">
      <c r="I40" s="150"/>
      <c r="J40" s="150"/>
    </row>
    <row r="41" spans="9:10" ht="12.75" customHeight="1">
      <c r="I41" s="150"/>
      <c r="J41" s="150"/>
    </row>
    <row r="42" spans="9:10" ht="12.75" customHeight="1">
      <c r="I42" s="150"/>
      <c r="J42" s="150"/>
    </row>
    <row r="43" spans="9:10" ht="12.75" customHeight="1">
      <c r="I43" s="150"/>
      <c r="J43" s="150"/>
    </row>
    <row r="44" spans="9:10" ht="12.75" customHeight="1">
      <c r="I44" s="150"/>
      <c r="J44" s="150"/>
    </row>
    <row r="45" spans="9:10" ht="12.75" customHeight="1">
      <c r="I45" s="150"/>
      <c r="J45" s="150"/>
    </row>
    <row r="46" spans="9:10" ht="12.75" customHeight="1">
      <c r="I46" s="150"/>
      <c r="J46" s="150"/>
    </row>
    <row r="47" spans="9:10" ht="12.75" customHeight="1">
      <c r="I47" s="150"/>
      <c r="J47" s="150"/>
    </row>
    <row r="48" spans="9:10" ht="12.75" customHeight="1">
      <c r="I48" s="150"/>
      <c r="J48" s="150"/>
    </row>
    <row r="49" spans="9:10" ht="12.75" customHeight="1">
      <c r="I49" s="150"/>
      <c r="J49" s="150"/>
    </row>
    <row r="50" spans="9:10" ht="12.75" customHeight="1">
      <c r="I50" s="150"/>
      <c r="J50" s="150"/>
    </row>
    <row r="51" spans="9:10" ht="12.75" customHeight="1">
      <c r="I51" s="150"/>
      <c r="J51" s="150"/>
    </row>
    <row r="52" spans="9:10" ht="12.75" customHeight="1">
      <c r="I52" s="150"/>
      <c r="J52" s="150"/>
    </row>
    <row r="53" spans="9:10" ht="12.75" customHeight="1">
      <c r="I53" s="150"/>
      <c r="J53" s="150"/>
    </row>
    <row r="54" spans="9:10" ht="12.75" customHeight="1">
      <c r="I54" s="150"/>
      <c r="J54" s="150"/>
    </row>
    <row r="55" spans="9:10" ht="12.75" customHeight="1">
      <c r="I55" s="150"/>
      <c r="J55" s="150"/>
    </row>
    <row r="56" spans="9:10" ht="12.75" customHeight="1">
      <c r="I56" s="150"/>
      <c r="J56" s="150"/>
    </row>
    <row r="57" spans="9:10" ht="12.75" customHeight="1">
      <c r="I57" s="150"/>
      <c r="J57" s="150"/>
    </row>
    <row r="58" spans="9:10" ht="12.75" customHeight="1">
      <c r="I58" s="150"/>
      <c r="J58" s="150"/>
    </row>
    <row r="59" spans="9:10" ht="12.75" customHeight="1">
      <c r="I59" s="150"/>
      <c r="J59" s="150"/>
    </row>
    <row r="60" spans="9:10" ht="12.75" customHeight="1">
      <c r="I60" s="150"/>
      <c r="J60" s="150"/>
    </row>
    <row r="61" spans="9:10" ht="12.75" customHeight="1">
      <c r="I61" s="150"/>
      <c r="J61" s="150"/>
    </row>
    <row r="62" spans="9:10" ht="12.75" customHeight="1">
      <c r="I62" s="150"/>
      <c r="J62" s="150"/>
    </row>
    <row r="63" spans="9:10" ht="12.75" customHeight="1">
      <c r="I63" s="150"/>
      <c r="J63" s="150"/>
    </row>
    <row r="64" spans="9:10" ht="12.75" customHeight="1">
      <c r="I64" s="150"/>
      <c r="J64" s="150"/>
    </row>
    <row r="65" spans="9:10" ht="12.75" customHeight="1">
      <c r="I65" s="150"/>
      <c r="J65" s="150"/>
    </row>
    <row r="66" spans="9:10" ht="12.75" customHeight="1">
      <c r="I66" s="150"/>
      <c r="J66" s="150"/>
    </row>
    <row r="67" spans="9:10" ht="12.75" customHeight="1">
      <c r="I67" s="150"/>
      <c r="J67" s="150"/>
    </row>
    <row r="68" spans="9:10" ht="12.75" customHeight="1">
      <c r="I68" s="150"/>
      <c r="J68" s="150"/>
    </row>
    <row r="69" spans="9:10" ht="12.75" customHeight="1">
      <c r="I69" s="150"/>
      <c r="J69" s="150"/>
    </row>
    <row r="70" spans="9:10" ht="12.75" customHeight="1">
      <c r="I70" s="150"/>
      <c r="J70" s="150"/>
    </row>
    <row r="71" spans="9:10" ht="12.75" customHeight="1">
      <c r="I71" s="150"/>
      <c r="J71" s="150"/>
    </row>
    <row r="72" spans="9:10" ht="12.75" customHeight="1">
      <c r="I72" s="150"/>
      <c r="J72" s="150"/>
    </row>
    <row r="73" spans="9:10" ht="12.75" customHeight="1">
      <c r="I73" s="150"/>
      <c r="J73" s="150"/>
    </row>
    <row r="74" spans="9:10" ht="12.75" customHeight="1">
      <c r="I74" s="150"/>
      <c r="J74" s="150"/>
    </row>
    <row r="75" spans="9:10" ht="12.75" customHeight="1">
      <c r="I75" s="150"/>
      <c r="J75" s="150"/>
    </row>
    <row r="76" spans="9:10" ht="12.75" customHeight="1">
      <c r="I76" s="150"/>
      <c r="J76" s="150"/>
    </row>
    <row r="77" spans="9:10" ht="12.75" customHeight="1">
      <c r="I77" s="150"/>
      <c r="J77" s="150"/>
    </row>
    <row r="78" spans="9:10" ht="12.75" customHeight="1">
      <c r="I78" s="150"/>
      <c r="J78" s="150"/>
    </row>
    <row r="79" spans="9:10" ht="12.75" customHeight="1">
      <c r="I79" s="150"/>
      <c r="J79" s="150"/>
    </row>
    <row r="80" spans="9:10" ht="12.75" customHeight="1">
      <c r="I80" s="150"/>
      <c r="J80" s="150"/>
    </row>
    <row r="81" spans="9:10" ht="12.75" customHeight="1">
      <c r="I81" s="150"/>
      <c r="J81" s="150"/>
    </row>
    <row r="82" spans="9:10" ht="12.75" customHeight="1">
      <c r="I82" s="150"/>
      <c r="J82" s="150"/>
    </row>
    <row r="83" spans="9:10" ht="12.75" customHeight="1">
      <c r="I83" s="150"/>
      <c r="J83" s="150"/>
    </row>
    <row r="84" spans="9:10" ht="12.75" customHeight="1">
      <c r="I84" s="150"/>
      <c r="J84" s="150"/>
    </row>
    <row r="85" spans="9:10" ht="12.75" customHeight="1">
      <c r="I85" s="150"/>
      <c r="J85" s="150"/>
    </row>
    <row r="86" spans="9:10" ht="12.75" customHeight="1">
      <c r="I86" s="150"/>
      <c r="J86" s="150"/>
    </row>
    <row r="87" spans="9:10" ht="12.75" customHeight="1">
      <c r="I87" s="150"/>
      <c r="J87" s="150"/>
    </row>
    <row r="88" spans="9:10" ht="12.75" customHeight="1">
      <c r="I88" s="150"/>
      <c r="J88" s="150"/>
    </row>
    <row r="89" spans="9:10" ht="12.75" customHeight="1">
      <c r="I89" s="150"/>
      <c r="J89" s="150"/>
    </row>
    <row r="90" spans="9:10" ht="12.75" customHeight="1">
      <c r="I90" s="150"/>
      <c r="J90" s="150"/>
    </row>
    <row r="91" spans="9:10" ht="12.75" customHeight="1">
      <c r="I91" s="150"/>
      <c r="J91" s="150"/>
    </row>
    <row r="92" spans="9:10" ht="12.75" customHeight="1">
      <c r="I92" s="150"/>
      <c r="J92" s="150"/>
    </row>
    <row r="93" spans="9:10" ht="12.75" customHeight="1">
      <c r="I93" s="150"/>
      <c r="J93" s="150"/>
    </row>
    <row r="94" spans="9:10" ht="12.75" customHeight="1">
      <c r="I94" s="150"/>
      <c r="J94" s="150"/>
    </row>
    <row r="95" spans="9:10" ht="12.75" customHeight="1">
      <c r="I95" s="150"/>
      <c r="J95" s="150"/>
    </row>
    <row r="96" spans="9:10" ht="12.75" customHeight="1">
      <c r="I96" s="150"/>
      <c r="J96" s="150"/>
    </row>
    <row r="97" spans="9:10" ht="12.75" customHeight="1">
      <c r="I97" s="150"/>
      <c r="J97" s="150"/>
    </row>
    <row r="98" spans="9:10" ht="12.75" customHeight="1">
      <c r="I98" s="150"/>
      <c r="J98" s="150"/>
    </row>
    <row r="99" spans="9:10" ht="12.75" customHeight="1">
      <c r="I99" s="150"/>
      <c r="J99" s="150"/>
    </row>
    <row r="100" spans="9:10" ht="12.75" customHeight="1">
      <c r="I100" s="150"/>
      <c r="J100" s="150"/>
    </row>
  </sheetData>
  <mergeCells count="14">
    <mergeCell ref="H20:L20"/>
    <mergeCell ref="H21:L21"/>
    <mergeCell ref="B6:B7"/>
    <mergeCell ref="C6:C7"/>
    <mergeCell ref="A1:K1"/>
    <mergeCell ref="A2:K2"/>
    <mergeCell ref="A6:A7"/>
    <mergeCell ref="K6:N6"/>
    <mergeCell ref="L5:N5"/>
    <mergeCell ref="I6:I7"/>
    <mergeCell ref="J6:J7"/>
    <mergeCell ref="A5:B5"/>
    <mergeCell ref="D6:H6"/>
    <mergeCell ref="A4:H4"/>
  </mergeCells>
  <printOptions horizontalCentered="1"/>
  <pageMargins left="0.70866141732283472" right="0.70866141732283472" top="0.23622047244094491" bottom="0" header="0" footer="0"/>
  <pageSetup paperSize="9" scale="4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0"/>
  <sheetViews>
    <sheetView workbookViewId="0">
      <selection activeCell="A20" sqref="A20"/>
    </sheetView>
  </sheetViews>
  <sheetFormatPr defaultColWidth="12.5703125" defaultRowHeight="15" customHeight="1"/>
  <cols>
    <col min="1" max="1" width="8.28515625" customWidth="1"/>
    <col min="2" max="2" width="23.5703125" customWidth="1"/>
    <col min="3" max="3" width="16.7109375" customWidth="1"/>
    <col min="4" max="4" width="12.42578125" customWidth="1"/>
    <col min="5" max="5" width="13" customWidth="1"/>
    <col min="6" max="6" width="14.7109375" customWidth="1"/>
    <col min="7" max="7" width="13.5703125" customWidth="1"/>
    <col min="8" max="8" width="15.42578125" customWidth="1"/>
  </cols>
  <sheetData>
    <row r="1" spans="1:8" ht="12.75" customHeight="1">
      <c r="A1" s="426" t="s">
        <v>1</v>
      </c>
      <c r="B1" s="343"/>
      <c r="C1" s="343"/>
      <c r="D1" s="343"/>
      <c r="E1" s="343"/>
      <c r="F1" s="343"/>
      <c r="G1" s="343"/>
      <c r="H1" s="203" t="s">
        <v>680</v>
      </c>
    </row>
    <row r="2" spans="1:8" ht="12.75" customHeight="1">
      <c r="A2" s="427" t="s">
        <v>2</v>
      </c>
      <c r="B2" s="343"/>
      <c r="C2" s="343"/>
      <c r="D2" s="343"/>
      <c r="E2" s="343"/>
      <c r="F2" s="343"/>
      <c r="G2" s="343"/>
    </row>
    <row r="3" spans="1:8" ht="12.75" customHeight="1">
      <c r="A3" s="90"/>
      <c r="B3" s="90"/>
      <c r="C3" s="90"/>
      <c r="D3" s="90"/>
      <c r="E3" s="90"/>
      <c r="F3" s="90"/>
      <c r="G3" s="90"/>
    </row>
    <row r="4" spans="1:8" ht="12.75" customHeight="1">
      <c r="A4" s="426" t="s">
        <v>681</v>
      </c>
      <c r="B4" s="343"/>
      <c r="C4" s="343"/>
      <c r="D4" s="343"/>
      <c r="E4" s="343"/>
      <c r="F4" s="343"/>
      <c r="G4" s="343"/>
    </row>
    <row r="5" spans="1:8" ht="12.75" customHeight="1">
      <c r="A5" s="431" t="s">
        <v>682</v>
      </c>
      <c r="B5" s="343"/>
      <c r="C5" s="91"/>
      <c r="D5" s="91"/>
      <c r="E5" s="91"/>
      <c r="F5" s="91"/>
      <c r="G5" s="470" t="s">
        <v>283</v>
      </c>
      <c r="H5" s="397"/>
    </row>
    <row r="6" spans="1:8" ht="21.75" customHeight="1">
      <c r="A6" s="471" t="s">
        <v>7</v>
      </c>
      <c r="B6" s="471" t="s">
        <v>683</v>
      </c>
      <c r="C6" s="436" t="s">
        <v>533</v>
      </c>
      <c r="D6" s="451" t="s">
        <v>684</v>
      </c>
      <c r="E6" s="401"/>
      <c r="F6" s="487" t="s">
        <v>685</v>
      </c>
      <c r="G6" s="400"/>
      <c r="H6" s="471" t="s">
        <v>686</v>
      </c>
    </row>
    <row r="7" spans="1:8" ht="25.5" customHeight="1">
      <c r="A7" s="390"/>
      <c r="B7" s="390"/>
      <c r="C7" s="390"/>
      <c r="D7" s="19" t="s">
        <v>687</v>
      </c>
      <c r="E7" s="19" t="s">
        <v>688</v>
      </c>
      <c r="F7" s="42" t="s">
        <v>689</v>
      </c>
      <c r="G7" s="19" t="s">
        <v>690</v>
      </c>
      <c r="H7" s="390"/>
    </row>
    <row r="8" spans="1:8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2">
        <v>8</v>
      </c>
    </row>
    <row r="9" spans="1:8" ht="12.75" customHeight="1">
      <c r="A9" s="136"/>
      <c r="B9" s="488" t="s">
        <v>691</v>
      </c>
      <c r="C9" s="196"/>
      <c r="D9" s="112"/>
      <c r="E9" s="112"/>
      <c r="F9" s="112"/>
      <c r="G9" s="112"/>
      <c r="H9" s="112"/>
    </row>
    <row r="10" spans="1:8" ht="12.75" customHeight="1">
      <c r="A10" s="63">
        <v>1</v>
      </c>
      <c r="B10" s="409"/>
      <c r="C10" s="160" t="s">
        <v>327</v>
      </c>
      <c r="D10" s="28">
        <v>26</v>
      </c>
      <c r="E10" s="28">
        <v>26</v>
      </c>
      <c r="F10" s="28">
        <v>23</v>
      </c>
      <c r="G10" s="28">
        <v>3</v>
      </c>
      <c r="H10" s="28">
        <v>0</v>
      </c>
    </row>
    <row r="11" spans="1:8" ht="12.75" customHeight="1">
      <c r="A11" s="63"/>
      <c r="B11" s="409"/>
      <c r="C11" s="160"/>
      <c r="D11" s="112"/>
      <c r="E11" s="112"/>
      <c r="F11" s="112"/>
      <c r="G11" s="112"/>
      <c r="H11" s="112"/>
    </row>
    <row r="12" spans="1:8" ht="12.75" customHeight="1">
      <c r="A12" s="63">
        <v>2</v>
      </c>
      <c r="B12" s="409"/>
      <c r="C12" s="160" t="s">
        <v>328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</row>
    <row r="13" spans="1:8" ht="12.75" customHeight="1">
      <c r="A13" s="185"/>
      <c r="B13" s="390"/>
      <c r="C13" s="196"/>
      <c r="D13" s="112"/>
      <c r="E13" s="112"/>
      <c r="F13" s="112"/>
      <c r="G13" s="112"/>
      <c r="H13" s="112"/>
    </row>
    <row r="14" spans="1:8" ht="12.75" customHeight="1">
      <c r="A14" s="399" t="s">
        <v>16</v>
      </c>
      <c r="B14" s="400"/>
      <c r="C14" s="400"/>
      <c r="D14" s="112">
        <f t="shared" ref="D14:H14" si="0">SUM(D10+D12)</f>
        <v>26</v>
      </c>
      <c r="E14" s="112">
        <f t="shared" si="0"/>
        <v>26</v>
      </c>
      <c r="F14" s="112">
        <f t="shared" si="0"/>
        <v>23</v>
      </c>
      <c r="G14" s="112">
        <f t="shared" si="0"/>
        <v>3</v>
      </c>
      <c r="H14" s="112">
        <f t="shared" si="0"/>
        <v>0</v>
      </c>
    </row>
    <row r="15" spans="1:8" ht="12.75" customHeight="1"/>
    <row r="16" spans="1:8" ht="12.75" customHeight="1"/>
    <row r="17" spans="1:8" ht="12.75" customHeight="1">
      <c r="A17" s="2"/>
      <c r="B17" s="2"/>
      <c r="C17" s="2"/>
      <c r="D17" s="2"/>
      <c r="F17" s="386" t="s">
        <v>23</v>
      </c>
      <c r="G17" s="343"/>
      <c r="H17" s="343"/>
    </row>
    <row r="18" spans="1:8" ht="12.75" customHeight="1">
      <c r="A18" s="2"/>
      <c r="B18" s="2"/>
      <c r="C18" s="2"/>
      <c r="D18" s="2"/>
      <c r="F18" s="386" t="s">
        <v>213</v>
      </c>
      <c r="G18" s="343"/>
      <c r="H18" s="343"/>
    </row>
    <row r="19" spans="1:8" ht="12.75" customHeight="1">
      <c r="A19" s="2"/>
      <c r="B19" s="2"/>
      <c r="C19" s="2"/>
      <c r="D19" s="2"/>
      <c r="F19" s="386" t="s">
        <v>308</v>
      </c>
      <c r="G19" s="343"/>
      <c r="H19" s="343"/>
    </row>
    <row r="20" spans="1:8" ht="12.75" customHeight="1">
      <c r="A20" s="335" t="s">
        <v>1040</v>
      </c>
      <c r="C20" s="2"/>
      <c r="D20" s="2"/>
      <c r="G20" s="29" t="s">
        <v>215</v>
      </c>
    </row>
    <row r="21" spans="1:8" ht="12.75" customHeight="1"/>
    <row r="22" spans="1:8" ht="12.75" customHeight="1"/>
    <row r="23" spans="1:8" ht="12.75" customHeight="1"/>
    <row r="24" spans="1:8" ht="12.75" customHeight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6">
    <mergeCell ref="F18:H18"/>
    <mergeCell ref="F19:H19"/>
    <mergeCell ref="A1:G1"/>
    <mergeCell ref="A2:G2"/>
    <mergeCell ref="A4:G4"/>
    <mergeCell ref="B6:B7"/>
    <mergeCell ref="C6:C7"/>
    <mergeCell ref="B9:B13"/>
    <mergeCell ref="A14:C14"/>
    <mergeCell ref="G5:H5"/>
    <mergeCell ref="F6:G6"/>
    <mergeCell ref="D6:E6"/>
    <mergeCell ref="H6:H7"/>
    <mergeCell ref="F17:H17"/>
    <mergeCell ref="A6:A7"/>
    <mergeCell ref="A5:B5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0"/>
  <sheetViews>
    <sheetView workbookViewId="0">
      <selection activeCell="A23" sqref="A23"/>
    </sheetView>
  </sheetViews>
  <sheetFormatPr defaultColWidth="12.5703125" defaultRowHeight="15" customHeight="1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5703125" customWidth="1"/>
    <col min="10" max="10" width="15.42578125" customWidth="1"/>
    <col min="11" max="11" width="20" customWidth="1"/>
    <col min="12" max="12" width="14.28515625" customWidth="1"/>
  </cols>
  <sheetData>
    <row r="1" spans="1:12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203" t="s">
        <v>692</v>
      </c>
    </row>
    <row r="2" spans="1:12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2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ht="12.75" customHeight="1">
      <c r="A4" s="426" t="s">
        <v>693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2" ht="12.75" customHeight="1">
      <c r="A5" s="431" t="s">
        <v>694</v>
      </c>
      <c r="B5" s="343"/>
      <c r="C5" s="91"/>
      <c r="D5" s="91"/>
      <c r="E5" s="91"/>
      <c r="F5" s="91"/>
      <c r="G5" s="91"/>
      <c r="H5" s="91"/>
      <c r="I5" s="91"/>
      <c r="J5" s="489" t="s">
        <v>283</v>
      </c>
      <c r="K5" s="397"/>
      <c r="L5" s="397"/>
    </row>
    <row r="6" spans="1:12" ht="21.75" customHeight="1">
      <c r="A6" s="471" t="s">
        <v>7</v>
      </c>
      <c r="B6" s="471" t="s">
        <v>533</v>
      </c>
      <c r="C6" s="451" t="s">
        <v>695</v>
      </c>
      <c r="D6" s="400"/>
      <c r="E6" s="401"/>
      <c r="F6" s="451" t="s">
        <v>696</v>
      </c>
      <c r="G6" s="400"/>
      <c r="H6" s="400"/>
      <c r="I6" s="401"/>
      <c r="J6" s="451" t="s">
        <v>697</v>
      </c>
      <c r="K6" s="400"/>
      <c r="L6" s="401"/>
    </row>
    <row r="7" spans="1:12" ht="29.25" customHeight="1">
      <c r="A7" s="390"/>
      <c r="B7" s="390"/>
      <c r="C7" s="188" t="s">
        <v>698</v>
      </c>
      <c r="D7" s="188" t="s">
        <v>699</v>
      </c>
      <c r="E7" s="188" t="s">
        <v>700</v>
      </c>
      <c r="F7" s="188" t="s">
        <v>698</v>
      </c>
      <c r="G7" s="188" t="s">
        <v>701</v>
      </c>
      <c r="H7" s="188" t="s">
        <v>702</v>
      </c>
      <c r="I7" s="188" t="s">
        <v>700</v>
      </c>
      <c r="J7" s="19" t="s">
        <v>703</v>
      </c>
      <c r="K7" s="19" t="s">
        <v>704</v>
      </c>
      <c r="L7" s="188" t="s">
        <v>700</v>
      </c>
    </row>
    <row r="8" spans="1:12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1" t="s">
        <v>326</v>
      </c>
      <c r="I8" s="111" t="s">
        <v>554</v>
      </c>
      <c r="J8" s="111" t="s">
        <v>555</v>
      </c>
      <c r="K8" s="111" t="s">
        <v>556</v>
      </c>
      <c r="L8" s="111" t="s">
        <v>557</v>
      </c>
    </row>
    <row r="9" spans="1:12" ht="12.75" customHeight="1">
      <c r="A9" s="136"/>
      <c r="B9" s="136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2.75" customHeight="1">
      <c r="A10" s="63">
        <v>1</v>
      </c>
      <c r="B10" s="66" t="s">
        <v>327</v>
      </c>
      <c r="C10" s="112" t="s">
        <v>203</v>
      </c>
      <c r="D10" s="112" t="s">
        <v>203</v>
      </c>
      <c r="E10" s="112" t="s">
        <v>203</v>
      </c>
      <c r="F10" s="112" t="s">
        <v>705</v>
      </c>
      <c r="G10" s="112" t="s">
        <v>705</v>
      </c>
      <c r="H10" s="112" t="s">
        <v>705</v>
      </c>
      <c r="I10" s="112" t="s">
        <v>203</v>
      </c>
      <c r="J10" s="112" t="s">
        <v>203</v>
      </c>
      <c r="K10" s="112" t="s">
        <v>203</v>
      </c>
      <c r="L10" s="112" t="s">
        <v>203</v>
      </c>
    </row>
    <row r="11" spans="1:12" ht="12.75" customHeight="1">
      <c r="A11" s="63"/>
      <c r="B11" s="66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 customHeight="1">
      <c r="A12" s="63">
        <v>2</v>
      </c>
      <c r="B12" s="66" t="s">
        <v>328</v>
      </c>
      <c r="C12" s="112" t="s">
        <v>203</v>
      </c>
      <c r="D12" s="112" t="s">
        <v>203</v>
      </c>
      <c r="E12" s="112" t="s">
        <v>203</v>
      </c>
      <c r="F12" s="112" t="s">
        <v>705</v>
      </c>
      <c r="G12" s="112" t="s">
        <v>705</v>
      </c>
      <c r="H12" s="112" t="s">
        <v>705</v>
      </c>
      <c r="I12" s="112" t="s">
        <v>203</v>
      </c>
      <c r="J12" s="112" t="s">
        <v>203</v>
      </c>
      <c r="K12" s="112" t="s">
        <v>203</v>
      </c>
      <c r="L12" s="112" t="s">
        <v>203</v>
      </c>
    </row>
    <row r="13" spans="1:12" ht="12.75" customHeight="1">
      <c r="A13" s="185"/>
      <c r="B13" s="185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2.75" customHeight="1">
      <c r="A14" s="28" t="s">
        <v>16</v>
      </c>
      <c r="B14" s="14"/>
      <c r="C14" s="112" t="s">
        <v>203</v>
      </c>
      <c r="D14" s="112" t="s">
        <v>203</v>
      </c>
      <c r="E14" s="112" t="s">
        <v>203</v>
      </c>
      <c r="F14" s="112" t="s">
        <v>705</v>
      </c>
      <c r="G14" s="112" t="s">
        <v>705</v>
      </c>
      <c r="H14" s="112" t="s">
        <v>705</v>
      </c>
      <c r="I14" s="112" t="s">
        <v>203</v>
      </c>
      <c r="J14" s="112" t="s">
        <v>203</v>
      </c>
      <c r="K14" s="112" t="s">
        <v>203</v>
      </c>
      <c r="L14" s="112" t="s">
        <v>203</v>
      </c>
    </row>
    <row r="15" spans="1:12" ht="12.75" customHeight="1"/>
    <row r="16" spans="1:12" ht="12.75" customHeight="1"/>
    <row r="17" spans="1:12" ht="12.75" customHeight="1"/>
    <row r="18" spans="1:12" ht="12.75" customHeight="1"/>
    <row r="19" spans="1:12" ht="12.75" customHeight="1"/>
    <row r="20" spans="1:12" ht="12.75" customHeight="1">
      <c r="A20" s="2"/>
      <c r="B20" s="2"/>
      <c r="C20" s="2"/>
      <c r="D20" s="2"/>
      <c r="E20" s="2"/>
      <c r="F20" s="2"/>
      <c r="K20" s="45" t="s">
        <v>23</v>
      </c>
    </row>
    <row r="21" spans="1:12" ht="12.75" customHeight="1">
      <c r="A21" s="2"/>
      <c r="B21" s="2"/>
      <c r="C21" s="2"/>
      <c r="D21" s="2"/>
      <c r="E21" s="2" t="s">
        <v>164</v>
      </c>
      <c r="F21" s="2"/>
      <c r="J21" s="386" t="s">
        <v>213</v>
      </c>
      <c r="K21" s="343"/>
      <c r="L21" s="343"/>
    </row>
    <row r="22" spans="1:12" ht="12.75" customHeight="1">
      <c r="A22" s="2"/>
      <c r="B22" s="2"/>
      <c r="C22" s="2"/>
      <c r="D22" s="2"/>
      <c r="E22" s="2"/>
      <c r="F22" s="2"/>
      <c r="J22" s="386" t="s">
        <v>308</v>
      </c>
      <c r="K22" s="343"/>
      <c r="L22" s="343"/>
    </row>
    <row r="23" spans="1:12" ht="12.75" customHeight="1">
      <c r="A23" s="335" t="s">
        <v>1040</v>
      </c>
      <c r="F23" s="2"/>
      <c r="K23" s="29" t="s">
        <v>215</v>
      </c>
    </row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2">
    <mergeCell ref="B6:B7"/>
    <mergeCell ref="A6:A7"/>
    <mergeCell ref="A1:K1"/>
    <mergeCell ref="A2:K2"/>
    <mergeCell ref="A4:K4"/>
    <mergeCell ref="A5:B5"/>
    <mergeCell ref="J22:L22"/>
    <mergeCell ref="C6:E6"/>
    <mergeCell ref="J21:L21"/>
    <mergeCell ref="J5:L5"/>
    <mergeCell ref="F6:I6"/>
    <mergeCell ref="J6:L6"/>
  </mergeCells>
  <printOptions horizontalCentered="1"/>
  <pageMargins left="0.70866141732283472" right="0.70866141732283472" top="0.23622047244094491" bottom="0" header="0" footer="0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0"/>
  <sheetViews>
    <sheetView workbookViewId="0">
      <selection activeCell="A21" sqref="A21"/>
    </sheetView>
  </sheetViews>
  <sheetFormatPr defaultColWidth="12.5703125" defaultRowHeight="15" customHeight="1"/>
  <cols>
    <col min="1" max="1" width="7.5703125" customWidth="1"/>
    <col min="2" max="2" width="14" customWidth="1"/>
    <col min="3" max="4" width="12.5703125" customWidth="1"/>
    <col min="5" max="5" width="12.7109375" customWidth="1"/>
    <col min="6" max="6" width="13.42578125" customWidth="1"/>
    <col min="7" max="7" width="13.7109375" customWidth="1"/>
    <col min="8" max="8" width="12.42578125" customWidth="1"/>
    <col min="9" max="9" width="15.42578125" customWidth="1"/>
    <col min="10" max="10" width="12.42578125" customWidth="1"/>
    <col min="11" max="11" width="14.28515625" customWidth="1"/>
  </cols>
  <sheetData>
    <row r="1" spans="1:11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87"/>
      <c r="J1" s="87"/>
      <c r="K1" s="203" t="s">
        <v>706</v>
      </c>
    </row>
    <row r="2" spans="1:11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89"/>
      <c r="J2" s="89"/>
    </row>
    <row r="3" spans="1:1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1" ht="12.75" customHeight="1">
      <c r="A4" s="426" t="s">
        <v>707</v>
      </c>
      <c r="B4" s="343"/>
      <c r="C4" s="343"/>
      <c r="D4" s="343"/>
      <c r="E4" s="343"/>
      <c r="F4" s="343"/>
      <c r="G4" s="343"/>
      <c r="H4" s="343"/>
      <c r="I4" s="87"/>
      <c r="J4" s="87"/>
    </row>
    <row r="5" spans="1:11" ht="12.75" customHeight="1">
      <c r="A5" s="431" t="s">
        <v>708</v>
      </c>
      <c r="B5" s="343"/>
      <c r="C5" s="91"/>
      <c r="D5" s="91"/>
      <c r="E5" s="91"/>
      <c r="F5" s="91"/>
      <c r="G5" s="489" t="s">
        <v>283</v>
      </c>
      <c r="H5" s="397"/>
      <c r="I5" s="397"/>
      <c r="J5" s="397"/>
      <c r="K5" s="397"/>
    </row>
    <row r="6" spans="1:11" ht="21.75" customHeight="1">
      <c r="A6" s="471" t="s">
        <v>7</v>
      </c>
      <c r="B6" s="471" t="s">
        <v>533</v>
      </c>
      <c r="C6" s="451" t="s">
        <v>709</v>
      </c>
      <c r="D6" s="400"/>
      <c r="E6" s="401"/>
      <c r="F6" s="451" t="s">
        <v>710</v>
      </c>
      <c r="G6" s="400"/>
      <c r="H6" s="401"/>
      <c r="I6" s="436" t="s">
        <v>711</v>
      </c>
      <c r="J6" s="436" t="s">
        <v>712</v>
      </c>
      <c r="K6" s="436" t="s">
        <v>564</v>
      </c>
    </row>
    <row r="7" spans="1:11" ht="29.25" customHeight="1">
      <c r="A7" s="390"/>
      <c r="B7" s="390"/>
      <c r="C7" s="19" t="s">
        <v>713</v>
      </c>
      <c r="D7" s="19" t="s">
        <v>714</v>
      </c>
      <c r="E7" s="19" t="s">
        <v>715</v>
      </c>
      <c r="F7" s="19" t="s">
        <v>713</v>
      </c>
      <c r="G7" s="19" t="s">
        <v>714</v>
      </c>
      <c r="H7" s="19" t="s">
        <v>715</v>
      </c>
      <c r="I7" s="390"/>
      <c r="J7" s="390"/>
      <c r="K7" s="390"/>
    </row>
    <row r="8" spans="1:11" ht="12.75" customHeight="1">
      <c r="A8" s="207">
        <v>1</v>
      </c>
      <c r="B8" s="207">
        <v>2</v>
      </c>
      <c r="C8" s="207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</row>
    <row r="9" spans="1:11" ht="12.75" customHeight="1">
      <c r="A9" s="136"/>
      <c r="B9" s="136"/>
      <c r="C9" s="19"/>
      <c r="D9" s="19"/>
      <c r="E9" s="19"/>
      <c r="F9" s="19"/>
      <c r="G9" s="19"/>
      <c r="H9" s="19"/>
      <c r="I9" s="19"/>
      <c r="J9" s="19"/>
      <c r="K9" s="112"/>
    </row>
    <row r="10" spans="1:11" ht="12.75" customHeight="1">
      <c r="A10" s="63">
        <v>1</v>
      </c>
      <c r="B10" s="66" t="s">
        <v>327</v>
      </c>
      <c r="C10" s="174" t="s">
        <v>203</v>
      </c>
      <c r="D10" s="174" t="s">
        <v>203</v>
      </c>
      <c r="E10" s="174" t="s">
        <v>203</v>
      </c>
      <c r="F10" s="174" t="s">
        <v>203</v>
      </c>
      <c r="G10" s="174" t="s">
        <v>203</v>
      </c>
      <c r="H10" s="174" t="s">
        <v>203</v>
      </c>
      <c r="I10" s="174" t="s">
        <v>203</v>
      </c>
      <c r="J10" s="174" t="s">
        <v>203</v>
      </c>
      <c r="K10" s="174" t="s">
        <v>203</v>
      </c>
    </row>
    <row r="11" spans="1:11" ht="12.75" customHeight="1">
      <c r="A11" s="63"/>
      <c r="B11" s="66"/>
      <c r="C11" s="174"/>
      <c r="D11" s="174"/>
      <c r="E11" s="174"/>
      <c r="F11" s="174"/>
      <c r="G11" s="174"/>
      <c r="H11" s="174"/>
      <c r="I11" s="174"/>
      <c r="J11" s="174"/>
      <c r="K11" s="208"/>
    </row>
    <row r="12" spans="1:11" ht="12.75" customHeight="1">
      <c r="A12" s="63">
        <v>2</v>
      </c>
      <c r="B12" s="66" t="s">
        <v>328</v>
      </c>
      <c r="C12" s="174" t="s">
        <v>203</v>
      </c>
      <c r="D12" s="174" t="s">
        <v>203</v>
      </c>
      <c r="E12" s="174" t="s">
        <v>203</v>
      </c>
      <c r="F12" s="174" t="s">
        <v>203</v>
      </c>
      <c r="G12" s="174" t="s">
        <v>203</v>
      </c>
      <c r="H12" s="174" t="s">
        <v>203</v>
      </c>
      <c r="I12" s="174" t="s">
        <v>203</v>
      </c>
      <c r="J12" s="174" t="s">
        <v>203</v>
      </c>
      <c r="K12" s="174" t="s">
        <v>203</v>
      </c>
    </row>
    <row r="13" spans="1:11" ht="12.75" customHeight="1">
      <c r="A13" s="185"/>
      <c r="B13" s="185"/>
      <c r="C13" s="19"/>
      <c r="D13" s="19"/>
      <c r="E13" s="19"/>
      <c r="F13" s="19"/>
      <c r="G13" s="19"/>
      <c r="H13" s="19"/>
      <c r="I13" s="19"/>
      <c r="J13" s="19"/>
      <c r="K13" s="112"/>
    </row>
    <row r="14" spans="1:11" ht="12.75" customHeight="1">
      <c r="A14" s="28" t="s">
        <v>16</v>
      </c>
      <c r="B14" s="14"/>
      <c r="C14" s="19" t="s">
        <v>203</v>
      </c>
      <c r="D14" s="19" t="s">
        <v>203</v>
      </c>
      <c r="E14" s="19" t="s">
        <v>203</v>
      </c>
      <c r="F14" s="19" t="s">
        <v>203</v>
      </c>
      <c r="G14" s="19" t="s">
        <v>203</v>
      </c>
      <c r="H14" s="19" t="s">
        <v>203</v>
      </c>
      <c r="I14" s="19" t="s">
        <v>203</v>
      </c>
      <c r="J14" s="19" t="s">
        <v>203</v>
      </c>
      <c r="K14" s="19" t="s">
        <v>203</v>
      </c>
    </row>
    <row r="15" spans="1:11" ht="12.75" customHeight="1"/>
    <row r="16" spans="1:11" ht="12.75" customHeight="1">
      <c r="A16" s="1" t="s">
        <v>716</v>
      </c>
    </row>
    <row r="17" spans="1:11" ht="12.75" customHeight="1"/>
    <row r="18" spans="1:11" ht="12.75" customHeight="1"/>
    <row r="19" spans="1:11" ht="12.75" customHeight="1"/>
    <row r="20" spans="1:11" ht="12.75" customHeight="1">
      <c r="A20" s="2"/>
      <c r="B20" s="2"/>
      <c r="C20" s="2"/>
      <c r="D20" s="2"/>
      <c r="E20" s="2"/>
      <c r="F20" s="2"/>
    </row>
    <row r="21" spans="1:11" ht="12.75" customHeight="1">
      <c r="A21" s="335" t="s">
        <v>1040</v>
      </c>
      <c r="B21" s="2"/>
      <c r="C21" s="2"/>
      <c r="D21" s="2"/>
      <c r="E21" s="2"/>
      <c r="F21" s="2"/>
      <c r="G21" s="386" t="s">
        <v>23</v>
      </c>
      <c r="H21" s="343"/>
      <c r="I21" s="343"/>
      <c r="J21" s="343"/>
      <c r="K21" s="343"/>
    </row>
    <row r="22" spans="1:11" ht="12.75" customHeight="1">
      <c r="A22" s="2"/>
      <c r="B22" s="2"/>
      <c r="C22" s="2"/>
      <c r="D22" s="2"/>
      <c r="E22" s="2"/>
      <c r="F22" s="2"/>
      <c r="G22" s="386" t="s">
        <v>213</v>
      </c>
      <c r="H22" s="343"/>
      <c r="I22" s="343"/>
      <c r="J22" s="343"/>
      <c r="K22" s="343"/>
    </row>
    <row r="23" spans="1:11" ht="12.75" customHeight="1">
      <c r="F23" s="2"/>
      <c r="H23" s="45" t="s">
        <v>308</v>
      </c>
      <c r="I23" s="45"/>
      <c r="J23" s="45"/>
    </row>
    <row r="24" spans="1:11" ht="12.75" customHeight="1">
      <c r="H24" s="29" t="s">
        <v>215</v>
      </c>
      <c r="I24" s="29"/>
      <c r="J24" s="29"/>
    </row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4">
    <mergeCell ref="A1:H1"/>
    <mergeCell ref="A2:H2"/>
    <mergeCell ref="A4:H4"/>
    <mergeCell ref="A5:B5"/>
    <mergeCell ref="G5:K5"/>
    <mergeCell ref="J6:J7"/>
    <mergeCell ref="I6:I7"/>
    <mergeCell ref="G22:K22"/>
    <mergeCell ref="G21:K21"/>
    <mergeCell ref="A6:A7"/>
    <mergeCell ref="B6:B7"/>
    <mergeCell ref="C6:E6"/>
    <mergeCell ref="K6:K7"/>
    <mergeCell ref="F6:H6"/>
  </mergeCells>
  <printOptions horizontalCentered="1"/>
  <pageMargins left="0.70866141732283472" right="0.70866141732283472" top="0.23622047244094491" bottom="0" header="0" footer="0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0"/>
  <sheetViews>
    <sheetView workbookViewId="0">
      <selection activeCell="A24" sqref="A24"/>
    </sheetView>
  </sheetViews>
  <sheetFormatPr defaultColWidth="12.5703125" defaultRowHeight="15" customHeight="1"/>
  <cols>
    <col min="1" max="1" width="7.42578125" customWidth="1"/>
    <col min="2" max="2" width="14" customWidth="1"/>
    <col min="3" max="4" width="12.570312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42578125" customWidth="1"/>
    <col min="12" max="12" width="17.5703125" customWidth="1"/>
    <col min="13" max="17" width="8.5703125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K1" s="441" t="s">
        <v>717</v>
      </c>
      <c r="L1" s="343"/>
    </row>
    <row r="2" spans="1:17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1"/>
      <c r="J2" s="1"/>
      <c r="K2" s="1"/>
      <c r="L2" s="1"/>
    </row>
    <row r="3" spans="1:17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1"/>
      <c r="J3" s="1"/>
      <c r="K3" s="1"/>
      <c r="L3" s="1"/>
    </row>
    <row r="4" spans="1:17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2.75" customHeight="1">
      <c r="A5" s="412" t="s">
        <v>718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</row>
    <row r="6" spans="1:17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 ht="12.75" customHeight="1">
      <c r="A7" s="431" t="s">
        <v>719</v>
      </c>
      <c r="B7" s="343"/>
      <c r="C7" s="1"/>
      <c r="D7" s="1"/>
      <c r="E7" s="1"/>
      <c r="F7" s="1"/>
      <c r="G7" s="1"/>
      <c r="H7" s="67"/>
      <c r="I7" s="1"/>
      <c r="J7" s="1"/>
      <c r="K7" s="1"/>
      <c r="L7" s="1"/>
    </row>
    <row r="8" spans="1:17" ht="12.75" customHeight="1">
      <c r="A8" s="209"/>
      <c r="B8" s="209"/>
      <c r="C8" s="1"/>
      <c r="D8" s="1"/>
      <c r="E8" s="1"/>
      <c r="F8" s="1"/>
      <c r="G8" s="1"/>
      <c r="H8" s="1"/>
      <c r="I8" s="22"/>
      <c r="J8" s="210"/>
      <c r="K8" s="430" t="s">
        <v>283</v>
      </c>
      <c r="L8" s="397"/>
    </row>
    <row r="9" spans="1:17" ht="27.75" customHeight="1">
      <c r="A9" s="436" t="s">
        <v>720</v>
      </c>
      <c r="B9" s="436" t="s">
        <v>721</v>
      </c>
      <c r="C9" s="436" t="s">
        <v>722</v>
      </c>
      <c r="D9" s="436" t="s">
        <v>723</v>
      </c>
      <c r="E9" s="446" t="s">
        <v>724</v>
      </c>
      <c r="F9" s="401"/>
      <c r="G9" s="446" t="s">
        <v>725</v>
      </c>
      <c r="H9" s="401"/>
      <c r="I9" s="446" t="s">
        <v>726</v>
      </c>
      <c r="J9" s="401"/>
      <c r="K9" s="446" t="s">
        <v>727</v>
      </c>
      <c r="L9" s="401"/>
    </row>
    <row r="10" spans="1:17" ht="43.5" customHeight="1">
      <c r="A10" s="390"/>
      <c r="B10" s="390"/>
      <c r="C10" s="390"/>
      <c r="D10" s="390"/>
      <c r="E10" s="19" t="s">
        <v>698</v>
      </c>
      <c r="F10" s="19" t="s">
        <v>728</v>
      </c>
      <c r="G10" s="19" t="s">
        <v>698</v>
      </c>
      <c r="H10" s="19" t="s">
        <v>728</v>
      </c>
      <c r="I10" s="19" t="s">
        <v>698</v>
      </c>
      <c r="J10" s="19" t="s">
        <v>728</v>
      </c>
      <c r="K10" s="19" t="s">
        <v>729</v>
      </c>
      <c r="L10" s="19" t="s">
        <v>730</v>
      </c>
    </row>
    <row r="11" spans="1:17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"/>
      <c r="N11" s="2"/>
      <c r="O11" s="2"/>
      <c r="P11" s="2"/>
      <c r="Q11" s="2"/>
    </row>
    <row r="12" spans="1:17" ht="12.75" customHeight="1">
      <c r="A12" s="136"/>
      <c r="B12" s="136"/>
      <c r="C12" s="14"/>
      <c r="D12" s="14"/>
      <c r="E12" s="14"/>
      <c r="F12" s="14"/>
      <c r="G12" s="211"/>
      <c r="H12" s="14"/>
      <c r="I12" s="14"/>
      <c r="J12" s="14"/>
      <c r="K12" s="14"/>
      <c r="L12" s="14"/>
    </row>
    <row r="13" spans="1:17" ht="12.75" customHeight="1">
      <c r="A13" s="63">
        <v>1</v>
      </c>
      <c r="B13" s="66" t="s">
        <v>327</v>
      </c>
      <c r="C13" s="113">
        <v>874</v>
      </c>
      <c r="D13" s="23">
        <v>92522</v>
      </c>
      <c r="E13" s="113">
        <v>874</v>
      </c>
      <c r="F13" s="43">
        <v>92522</v>
      </c>
      <c r="G13" s="113">
        <v>258</v>
      </c>
      <c r="H13" s="146">
        <v>42098</v>
      </c>
      <c r="I13" s="113">
        <v>874</v>
      </c>
      <c r="J13" s="23">
        <v>1198298</v>
      </c>
      <c r="K13" s="23">
        <v>80</v>
      </c>
      <c r="L13" s="23">
        <v>225</v>
      </c>
    </row>
    <row r="14" spans="1:17" ht="12.75" customHeight="1">
      <c r="A14" s="63"/>
      <c r="B14" s="66"/>
      <c r="C14" s="113"/>
      <c r="D14" s="130"/>
      <c r="E14" s="113"/>
      <c r="F14" s="162"/>
      <c r="G14" s="113"/>
      <c r="H14" s="212"/>
      <c r="I14" s="113"/>
      <c r="J14" s="125"/>
      <c r="K14" s="130"/>
      <c r="L14" s="130"/>
    </row>
    <row r="15" spans="1:17" ht="12.75" customHeight="1">
      <c r="A15" s="63">
        <v>2</v>
      </c>
      <c r="B15" s="66" t="s">
        <v>328</v>
      </c>
      <c r="C15" s="113">
        <v>594</v>
      </c>
      <c r="D15" s="23">
        <v>35196</v>
      </c>
      <c r="E15" s="113">
        <v>594</v>
      </c>
      <c r="F15" s="43">
        <v>35196</v>
      </c>
      <c r="G15" s="113">
        <v>181</v>
      </c>
      <c r="H15" s="146">
        <v>28977</v>
      </c>
      <c r="I15" s="113">
        <v>594</v>
      </c>
      <c r="J15" s="23">
        <v>812058</v>
      </c>
      <c r="K15" s="23">
        <v>134</v>
      </c>
      <c r="L15" s="23">
        <v>340</v>
      </c>
      <c r="Q15" s="124"/>
    </row>
    <row r="16" spans="1:17" ht="12.75" customHeight="1">
      <c r="A16" s="185"/>
      <c r="B16" s="185"/>
      <c r="C16" s="28"/>
      <c r="D16" s="28"/>
      <c r="E16" s="28"/>
      <c r="F16" s="40"/>
      <c r="G16" s="28"/>
      <c r="H16" s="48"/>
      <c r="I16" s="28"/>
      <c r="J16" s="28"/>
      <c r="K16" s="28"/>
      <c r="L16" s="28"/>
      <c r="P16" s="167"/>
      <c r="Q16" s="124"/>
    </row>
    <row r="17" spans="1:17" ht="12.75" customHeight="1">
      <c r="A17" s="28" t="s">
        <v>16</v>
      </c>
      <c r="B17" s="14"/>
      <c r="C17" s="28">
        <f t="shared" ref="C17:L17" si="0">SUM(C13+C15)</f>
        <v>1468</v>
      </c>
      <c r="D17" s="28">
        <f t="shared" si="0"/>
        <v>127718</v>
      </c>
      <c r="E17" s="28">
        <f t="shared" si="0"/>
        <v>1468</v>
      </c>
      <c r="F17" s="28">
        <f t="shared" si="0"/>
        <v>127718</v>
      </c>
      <c r="G17" s="28">
        <f t="shared" si="0"/>
        <v>439</v>
      </c>
      <c r="H17" s="28">
        <f t="shared" si="0"/>
        <v>71075</v>
      </c>
      <c r="I17" s="28">
        <f t="shared" si="0"/>
        <v>1468</v>
      </c>
      <c r="J17" s="28">
        <f t="shared" si="0"/>
        <v>2010356</v>
      </c>
      <c r="K17" s="28">
        <f t="shared" si="0"/>
        <v>214</v>
      </c>
      <c r="L17" s="28">
        <f t="shared" si="0"/>
        <v>565</v>
      </c>
      <c r="P17" s="167"/>
      <c r="Q17" s="124"/>
    </row>
    <row r="18" spans="1:17" ht="12.75" customHeight="1">
      <c r="A18" s="492" t="s">
        <v>731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P18" s="167"/>
    </row>
    <row r="19" spans="1:17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P19" s="167"/>
    </row>
    <row r="20" spans="1:17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169"/>
    </row>
    <row r="21" spans="1:17" ht="12.75" customHeight="1"/>
    <row r="22" spans="1:17" ht="12.75" customHeight="1">
      <c r="A22" s="490"/>
      <c r="B22" s="343"/>
      <c r="C22" s="343"/>
      <c r="D22" s="343"/>
      <c r="E22" s="343"/>
      <c r="F22" s="343"/>
      <c r="G22" s="343"/>
      <c r="H22" s="343"/>
      <c r="I22" s="490"/>
      <c r="J22" s="343"/>
      <c r="K22" s="343"/>
      <c r="L22" s="343"/>
    </row>
    <row r="23" spans="1:17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ht="12.75" customHeight="1">
      <c r="A24" s="335" t="s">
        <v>1040</v>
      </c>
      <c r="B24" s="15"/>
      <c r="C24" s="15"/>
      <c r="D24" s="15"/>
      <c r="E24" s="15"/>
      <c r="F24" s="15"/>
      <c r="G24" s="15"/>
      <c r="H24" s="15"/>
      <c r="I24" s="491"/>
      <c r="J24" s="343"/>
      <c r="K24" s="1"/>
      <c r="L24" s="1"/>
    </row>
    <row r="25" spans="1:17" ht="15.75" customHeight="1">
      <c r="A25" s="434" t="s">
        <v>213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1"/>
      <c r="L25" s="1"/>
    </row>
    <row r="26" spans="1:17" ht="15.75" customHeight="1">
      <c r="A26" s="434" t="s">
        <v>348</v>
      </c>
      <c r="B26" s="343"/>
      <c r="C26" s="343"/>
      <c r="D26" s="343"/>
      <c r="E26" s="343"/>
      <c r="F26" s="343"/>
      <c r="G26" s="343"/>
      <c r="H26" s="343"/>
      <c r="I26" s="343"/>
      <c r="J26" s="343"/>
      <c r="K26" s="1"/>
      <c r="L26" s="1"/>
    </row>
    <row r="27" spans="1:17" ht="12.75" customHeight="1">
      <c r="A27" s="1"/>
      <c r="B27" s="1"/>
      <c r="C27" s="1"/>
      <c r="D27" s="1"/>
      <c r="E27" s="1"/>
      <c r="F27" s="1"/>
      <c r="I27" s="2" t="s">
        <v>215</v>
      </c>
      <c r="J27" s="2"/>
      <c r="K27" s="2"/>
      <c r="L27" s="2"/>
    </row>
    <row r="28" spans="1:17" ht="12.75" customHeight="1"/>
    <row r="29" spans="1:17" ht="12.75" customHeight="1"/>
    <row r="30" spans="1:17" ht="12.75" customHeight="1"/>
    <row r="31" spans="1:17" ht="12.75" customHeight="1">
      <c r="I31" s="24"/>
      <c r="J31" s="1"/>
      <c r="K31" s="124"/>
      <c r="L31" s="1"/>
      <c r="M31" s="1"/>
      <c r="N31" s="128"/>
      <c r="O31" s="1"/>
      <c r="P31" s="1"/>
    </row>
    <row r="32" spans="1:17" ht="12.75" customHeight="1">
      <c r="I32" s="24"/>
      <c r="J32" s="1"/>
      <c r="K32" s="124"/>
      <c r="L32" s="1"/>
      <c r="M32" s="1"/>
      <c r="N32" s="128"/>
      <c r="O32" s="1"/>
      <c r="P32" s="1"/>
    </row>
    <row r="33" spans="9:16" ht="12.75" customHeight="1">
      <c r="I33" s="24"/>
      <c r="J33" s="1"/>
      <c r="K33" s="124"/>
      <c r="L33" s="1"/>
      <c r="M33" s="1"/>
      <c r="N33" s="128"/>
      <c r="O33" s="1"/>
      <c r="P33" s="1"/>
    </row>
    <row r="34" spans="9:16" ht="12.75" customHeight="1">
      <c r="I34" s="24"/>
      <c r="J34" s="1"/>
      <c r="K34" s="1"/>
      <c r="L34" s="1"/>
      <c r="M34" s="1"/>
      <c r="N34" s="1"/>
      <c r="O34" s="1"/>
      <c r="P34" s="1"/>
    </row>
    <row r="35" spans="9:16" ht="12.75" customHeight="1">
      <c r="I35" s="24"/>
      <c r="J35" s="1"/>
      <c r="K35" s="1"/>
      <c r="L35" s="1"/>
      <c r="M35" s="1"/>
      <c r="N35" s="128"/>
      <c r="O35" s="1"/>
      <c r="P35" s="1"/>
    </row>
    <row r="36" spans="9:16" ht="12.75" customHeight="1">
      <c r="I36" s="1"/>
      <c r="J36" s="1"/>
      <c r="K36" s="1"/>
      <c r="L36" s="1"/>
      <c r="M36" s="1"/>
      <c r="N36" s="1"/>
      <c r="O36" s="1"/>
      <c r="P36" s="1"/>
    </row>
    <row r="37" spans="9:16" ht="12.75" customHeight="1">
      <c r="I37" s="1"/>
      <c r="J37" s="1"/>
      <c r="K37" s="1"/>
      <c r="L37" s="1"/>
      <c r="M37" s="1"/>
      <c r="N37" s="1"/>
      <c r="O37" s="1"/>
      <c r="P37" s="1"/>
    </row>
    <row r="38" spans="9:16" ht="12.75" customHeight="1">
      <c r="I38" s="1"/>
      <c r="J38" s="1"/>
      <c r="K38" s="1"/>
      <c r="L38" s="1"/>
      <c r="M38" s="1"/>
      <c r="N38" s="1"/>
      <c r="O38" s="1"/>
      <c r="P38" s="1"/>
    </row>
    <row r="39" spans="9:16" ht="12.75" customHeight="1"/>
    <row r="40" spans="9:16" ht="12.75" customHeight="1"/>
    <row r="41" spans="9:16" ht="12.75" customHeight="1"/>
    <row r="42" spans="9:16" ht="12.75" customHeight="1"/>
    <row r="43" spans="9:16" ht="12.75" customHeight="1"/>
    <row r="44" spans="9:16" ht="12.75" customHeight="1"/>
    <row r="45" spans="9:16" ht="12.75" customHeight="1"/>
    <row r="46" spans="9:16" ht="12.75" customHeight="1"/>
    <row r="47" spans="9:16" ht="12.75" customHeight="1"/>
    <row r="48" spans="9:1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0">
    <mergeCell ref="K8:L8"/>
    <mergeCell ref="D9:D10"/>
    <mergeCell ref="B9:B10"/>
    <mergeCell ref="A7:B7"/>
    <mergeCell ref="K1:L1"/>
    <mergeCell ref="A5:L5"/>
    <mergeCell ref="A9:A10"/>
    <mergeCell ref="A2:H2"/>
    <mergeCell ref="A3:H3"/>
    <mergeCell ref="A25:J25"/>
    <mergeCell ref="A26:J26"/>
    <mergeCell ref="C9:C10"/>
    <mergeCell ref="A22:H22"/>
    <mergeCell ref="I22:L22"/>
    <mergeCell ref="I24:J24"/>
    <mergeCell ref="G9:H9"/>
    <mergeCell ref="E9:F9"/>
    <mergeCell ref="I9:J9"/>
    <mergeCell ref="A18:L18"/>
    <mergeCell ref="K9:L9"/>
  </mergeCells>
  <printOptions horizontalCentered="1"/>
  <pageMargins left="0.70866141732283472" right="0.70866141732283472" top="0.23622047244094491" bottom="0" header="0" footer="0"/>
  <pageSetup paperSize="9" scale="6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0"/>
  <sheetViews>
    <sheetView workbookViewId="0">
      <selection activeCell="A25" sqref="A25"/>
    </sheetView>
  </sheetViews>
  <sheetFormatPr defaultColWidth="12.5703125" defaultRowHeight="15" customHeight="1"/>
  <cols>
    <col min="1" max="1" width="11.28515625" customWidth="1"/>
    <col min="2" max="2" width="19.140625" customWidth="1"/>
    <col min="3" max="3" width="20.5703125" customWidth="1"/>
    <col min="4" max="4" width="22.28515625" customWidth="1"/>
    <col min="5" max="5" width="25.42578125" customWidth="1"/>
    <col min="6" max="6" width="27.42578125" customWidth="1"/>
    <col min="7" max="11" width="8.85546875" customWidth="1"/>
  </cols>
  <sheetData>
    <row r="1" spans="1:11" ht="12.75" customHeight="1">
      <c r="A1" s="1"/>
      <c r="B1" s="1"/>
      <c r="C1" s="1"/>
      <c r="D1" s="2"/>
      <c r="E1" s="2"/>
      <c r="F1" s="116" t="s">
        <v>732</v>
      </c>
      <c r="G1" s="1"/>
      <c r="H1" s="1"/>
      <c r="I1" s="1"/>
      <c r="J1" s="1"/>
      <c r="K1" s="1"/>
    </row>
    <row r="2" spans="1:11" ht="15.75">
      <c r="A2" s="1"/>
      <c r="B2" s="403" t="s">
        <v>1</v>
      </c>
      <c r="C2" s="343"/>
      <c r="D2" s="343"/>
      <c r="E2" s="343"/>
      <c r="F2" s="343"/>
      <c r="G2" s="1"/>
      <c r="H2" s="1"/>
      <c r="I2" s="1"/>
      <c r="J2" s="1"/>
      <c r="K2" s="1"/>
    </row>
    <row r="3" spans="1:11" ht="12.75" customHeight="1">
      <c r="A3" s="1"/>
      <c r="B3" s="411" t="s">
        <v>2</v>
      </c>
      <c r="C3" s="343"/>
      <c r="D3" s="343"/>
      <c r="E3" s="343"/>
      <c r="F3" s="343"/>
      <c r="G3" s="1"/>
      <c r="H3" s="1"/>
      <c r="I3" s="1"/>
      <c r="J3" s="1"/>
      <c r="K3" s="1"/>
    </row>
    <row r="4" spans="1:1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>
      <c r="A5" s="493" t="s">
        <v>733</v>
      </c>
      <c r="B5" s="343"/>
      <c r="C5" s="343"/>
      <c r="D5" s="343"/>
      <c r="E5" s="343"/>
      <c r="F5" s="343"/>
      <c r="G5" s="1"/>
      <c r="H5" s="1"/>
      <c r="I5" s="1"/>
      <c r="J5" s="1"/>
      <c r="K5" s="1"/>
    </row>
    <row r="6" spans="1:11" ht="8.25" customHeight="1">
      <c r="A6" s="39"/>
      <c r="B6" s="39"/>
      <c r="C6" s="39"/>
      <c r="D6" s="39"/>
      <c r="E6" s="39"/>
      <c r="F6" s="39"/>
      <c r="G6" s="1"/>
      <c r="H6" s="1"/>
      <c r="I6" s="1"/>
      <c r="J6" s="1"/>
      <c r="K6" s="1"/>
    </row>
    <row r="7" spans="1:11" ht="18" customHeight="1">
      <c r="A7" s="431" t="s">
        <v>734</v>
      </c>
      <c r="B7" s="343"/>
      <c r="C7" s="1"/>
      <c r="D7" s="1"/>
      <c r="E7" s="1"/>
      <c r="F7" s="1"/>
      <c r="G7" s="1"/>
      <c r="H7" s="1"/>
      <c r="I7" s="1"/>
      <c r="J7" s="1"/>
      <c r="K7" s="1"/>
    </row>
    <row r="8" spans="1:11" ht="18" hidden="1" customHeight="1">
      <c r="A8" s="209" t="s">
        <v>735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0" customHeight="1">
      <c r="A9" s="436" t="s">
        <v>7</v>
      </c>
      <c r="B9" s="405" t="s">
        <v>8</v>
      </c>
      <c r="C9" s="459" t="s">
        <v>736</v>
      </c>
      <c r="D9" s="401"/>
      <c r="E9" s="459" t="s">
        <v>737</v>
      </c>
      <c r="F9" s="401"/>
      <c r="G9" s="1"/>
      <c r="H9" s="1"/>
      <c r="I9" s="1"/>
      <c r="J9" s="1"/>
      <c r="K9" s="1"/>
    </row>
    <row r="10" spans="1:11" ht="12.75" customHeight="1">
      <c r="A10" s="390"/>
      <c r="B10" s="396"/>
      <c r="C10" s="19" t="s">
        <v>738</v>
      </c>
      <c r="D10" s="19" t="s">
        <v>739</v>
      </c>
      <c r="E10" s="19" t="s">
        <v>738</v>
      </c>
      <c r="F10" s="19" t="s">
        <v>739</v>
      </c>
      <c r="G10" s="2"/>
      <c r="H10" s="2"/>
      <c r="I10" s="2"/>
      <c r="J10" s="2"/>
      <c r="K10" s="2"/>
    </row>
    <row r="11" spans="1:11" ht="12.75" customHeight="1">
      <c r="A11" s="122">
        <v>1</v>
      </c>
      <c r="B11" s="213">
        <v>2</v>
      </c>
      <c r="C11" s="122">
        <v>3</v>
      </c>
      <c r="D11" s="122">
        <v>4</v>
      </c>
      <c r="E11" s="122">
        <v>5</v>
      </c>
      <c r="F11" s="122">
        <v>6</v>
      </c>
      <c r="G11" s="1"/>
      <c r="H11" s="1"/>
      <c r="I11" s="1"/>
      <c r="J11" s="1"/>
      <c r="K11" s="1"/>
    </row>
    <row r="12" spans="1:11" ht="12.75" customHeight="1">
      <c r="A12" s="136"/>
      <c r="B12" s="214"/>
      <c r="C12" s="23"/>
      <c r="D12" s="23"/>
      <c r="E12" s="23"/>
      <c r="F12" s="23"/>
      <c r="G12" s="1"/>
      <c r="H12" s="1"/>
      <c r="I12" s="1"/>
      <c r="J12" s="1"/>
      <c r="K12" s="1"/>
    </row>
    <row r="13" spans="1:11" ht="12.75" customHeight="1">
      <c r="A13" s="63">
        <v>1</v>
      </c>
      <c r="B13" s="160" t="s">
        <v>327</v>
      </c>
      <c r="C13" s="113">
        <v>616</v>
      </c>
      <c r="D13" s="113">
        <v>616</v>
      </c>
      <c r="E13" s="113">
        <v>258</v>
      </c>
      <c r="F13" s="113">
        <v>258</v>
      </c>
      <c r="G13" s="1"/>
      <c r="H13" s="1"/>
      <c r="I13" s="1"/>
      <c r="J13" s="1"/>
      <c r="K13" s="1"/>
    </row>
    <row r="14" spans="1:11" ht="12.75" customHeight="1">
      <c r="A14" s="63"/>
      <c r="B14" s="160"/>
      <c r="C14" s="113"/>
      <c r="D14" s="113"/>
      <c r="E14" s="113"/>
      <c r="F14" s="113"/>
      <c r="G14" s="1"/>
      <c r="H14" s="1"/>
      <c r="I14" s="1"/>
      <c r="J14" s="1"/>
      <c r="K14" s="1"/>
    </row>
    <row r="15" spans="1:11" ht="12.75" customHeight="1">
      <c r="A15" s="63">
        <v>2</v>
      </c>
      <c r="B15" s="160" t="s">
        <v>328</v>
      </c>
      <c r="C15" s="113">
        <v>413</v>
      </c>
      <c r="D15" s="113">
        <v>413</v>
      </c>
      <c r="E15" s="113">
        <v>181</v>
      </c>
      <c r="F15" s="113">
        <v>181</v>
      </c>
      <c r="G15" s="1"/>
      <c r="H15" s="1"/>
      <c r="I15" s="1"/>
      <c r="J15" s="1"/>
      <c r="K15" s="1"/>
    </row>
    <row r="16" spans="1:11" ht="12.75" customHeight="1">
      <c r="A16" s="185"/>
      <c r="B16" s="215"/>
      <c r="C16" s="23"/>
      <c r="D16" s="23"/>
      <c r="E16" s="23"/>
      <c r="F16" s="23"/>
      <c r="G16" s="1"/>
      <c r="H16" s="1"/>
      <c r="I16" s="1"/>
      <c r="J16" s="1"/>
      <c r="K16" s="1"/>
    </row>
    <row r="17" spans="1:11" ht="12.75" customHeight="1">
      <c r="A17" s="28" t="s">
        <v>16</v>
      </c>
      <c r="B17" s="103"/>
      <c r="C17" s="23">
        <f t="shared" ref="C17:F17" si="0">SUM(C13+C15)</f>
        <v>1029</v>
      </c>
      <c r="D17" s="23">
        <f t="shared" si="0"/>
        <v>1029</v>
      </c>
      <c r="E17" s="23">
        <f t="shared" si="0"/>
        <v>439</v>
      </c>
      <c r="F17" s="23">
        <f t="shared" si="0"/>
        <v>439</v>
      </c>
      <c r="G17" s="1"/>
      <c r="H17" s="1"/>
      <c r="I17" s="1"/>
      <c r="J17" s="1"/>
      <c r="K17" s="1"/>
    </row>
    <row r="18" spans="1:11" ht="12.75" customHeight="1">
      <c r="A18" s="29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29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29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29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"/>
      <c r="B24" s="1"/>
      <c r="C24" s="1" t="s">
        <v>164</v>
      </c>
      <c r="D24" s="1"/>
      <c r="E24" s="1"/>
      <c r="F24" s="1"/>
      <c r="G24" s="1"/>
      <c r="H24" s="1"/>
      <c r="I24" s="1"/>
      <c r="J24" s="1"/>
      <c r="K24" s="1"/>
    </row>
    <row r="25" spans="1:11" ht="15.75" customHeight="1">
      <c r="A25" s="335" t="s">
        <v>1040</v>
      </c>
      <c r="B25" s="15"/>
      <c r="C25" s="15"/>
      <c r="D25" s="15"/>
      <c r="E25" s="15"/>
      <c r="F25" s="15"/>
      <c r="G25" s="1"/>
      <c r="H25" s="1"/>
      <c r="I25" s="1"/>
      <c r="J25" s="1"/>
      <c r="K25" s="1"/>
    </row>
    <row r="26" spans="1:11" ht="15.75" customHeight="1">
      <c r="A26" s="434" t="s">
        <v>213</v>
      </c>
      <c r="B26" s="343"/>
      <c r="C26" s="343"/>
      <c r="D26" s="343"/>
      <c r="E26" s="343"/>
      <c r="F26" s="343"/>
      <c r="G26" s="1"/>
      <c r="H26" s="1"/>
      <c r="I26" s="1"/>
      <c r="J26" s="1"/>
      <c r="K26" s="1"/>
    </row>
    <row r="27" spans="1:11" ht="12.75" customHeight="1">
      <c r="A27" s="434" t="s">
        <v>348</v>
      </c>
      <c r="B27" s="343"/>
      <c r="C27" s="343"/>
      <c r="D27" s="343"/>
      <c r="E27" s="343"/>
      <c r="F27" s="343"/>
      <c r="G27" s="1"/>
      <c r="H27" s="1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435"/>
      <c r="B29" s="343"/>
      <c r="C29" s="343"/>
      <c r="D29" s="343"/>
      <c r="E29" s="343"/>
      <c r="F29" s="343"/>
      <c r="G29" s="1"/>
      <c r="H29" s="1"/>
      <c r="I29" s="1"/>
      <c r="J29" s="1"/>
      <c r="K29" s="1"/>
    </row>
    <row r="30" spans="1:1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1">
    <mergeCell ref="A27:F27"/>
    <mergeCell ref="A29:F29"/>
    <mergeCell ref="A26:F26"/>
    <mergeCell ref="B2:F2"/>
    <mergeCell ref="E9:F9"/>
    <mergeCell ref="B3:F3"/>
    <mergeCell ref="A5:F5"/>
    <mergeCell ref="B9:B10"/>
    <mergeCell ref="A7:B7"/>
    <mergeCell ref="C9:D9"/>
    <mergeCell ref="A9:A10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workbookViewId="0">
      <selection activeCell="K22" sqref="K22:M22"/>
    </sheetView>
  </sheetViews>
  <sheetFormatPr defaultColWidth="12.5703125" defaultRowHeight="15" customHeight="1"/>
  <cols>
    <col min="1" max="1" width="8.5703125" customWidth="1"/>
    <col min="2" max="2" width="13.140625" customWidth="1"/>
    <col min="3" max="3" width="16.42578125" customWidth="1"/>
    <col min="4" max="4" width="10.71093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42578125" customWidth="1"/>
    <col min="10" max="10" width="19.28515625" customWidth="1"/>
    <col min="11" max="18" width="8.5703125" customWidth="1"/>
  </cols>
  <sheetData>
    <row r="1" spans="1:18" ht="12.75" customHeight="1">
      <c r="A1" s="1"/>
      <c r="B1" s="1"/>
      <c r="C1" s="1"/>
      <c r="D1" s="458"/>
      <c r="E1" s="343"/>
      <c r="F1" s="77"/>
      <c r="G1" s="458" t="s">
        <v>740</v>
      </c>
      <c r="H1" s="343"/>
      <c r="I1" s="343"/>
      <c r="J1" s="343"/>
      <c r="K1" s="4"/>
      <c r="L1" s="1"/>
      <c r="M1" s="1"/>
    </row>
    <row r="2" spans="1:18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</row>
    <row r="3" spans="1:18" ht="12.75" customHeight="1">
      <c r="A3" s="38"/>
      <c r="B3" s="38"/>
      <c r="C3" s="454" t="s">
        <v>2</v>
      </c>
      <c r="D3" s="343"/>
      <c r="E3" s="343"/>
      <c r="F3" s="343"/>
      <c r="G3" s="343"/>
      <c r="H3" s="343"/>
      <c r="I3" s="343"/>
      <c r="J3" s="38"/>
      <c r="K3" s="1"/>
      <c r="L3" s="1"/>
      <c r="M3" s="1"/>
    </row>
    <row r="4" spans="1:18" ht="12.75" customHeight="1">
      <c r="A4" s="412" t="s">
        <v>741</v>
      </c>
      <c r="B4" s="343"/>
      <c r="C4" s="343"/>
      <c r="D4" s="343"/>
      <c r="E4" s="343"/>
      <c r="F4" s="343"/>
      <c r="G4" s="343"/>
      <c r="H4" s="343"/>
      <c r="I4" s="343"/>
      <c r="J4" s="343"/>
      <c r="K4" s="1"/>
      <c r="L4" s="1"/>
      <c r="M4" s="1"/>
    </row>
    <row r="5" spans="1:18" ht="12.75" customHeight="1">
      <c r="A5" s="431" t="s">
        <v>742</v>
      </c>
      <c r="B5" s="343"/>
      <c r="C5" s="39"/>
      <c r="D5" s="39"/>
      <c r="E5" s="39"/>
      <c r="F5" s="39"/>
      <c r="G5" s="39"/>
      <c r="H5" s="39"/>
      <c r="I5" s="39"/>
      <c r="J5" s="39"/>
      <c r="K5" s="1"/>
      <c r="L5" s="1"/>
      <c r="M5" s="1"/>
    </row>
    <row r="6" spans="1:1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8" ht="12.75" customHeight="1">
      <c r="A7" s="20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8" ht="21.75" customHeight="1">
      <c r="A8" s="436" t="s">
        <v>7</v>
      </c>
      <c r="B8" s="436" t="s">
        <v>8</v>
      </c>
      <c r="C8" s="494" t="s">
        <v>743</v>
      </c>
      <c r="D8" s="400"/>
      <c r="E8" s="400"/>
      <c r="F8" s="400"/>
      <c r="G8" s="400"/>
      <c r="H8" s="400"/>
      <c r="I8" s="400"/>
      <c r="J8" s="439"/>
      <c r="K8" s="1"/>
      <c r="L8" s="1"/>
      <c r="M8" s="1"/>
    </row>
    <row r="9" spans="1:18" ht="39.75" customHeight="1">
      <c r="A9" s="390"/>
      <c r="B9" s="390"/>
      <c r="C9" s="19" t="s">
        <v>744</v>
      </c>
      <c r="D9" s="19" t="s">
        <v>745</v>
      </c>
      <c r="E9" s="19" t="s">
        <v>746</v>
      </c>
      <c r="F9" s="216" t="s">
        <v>747</v>
      </c>
      <c r="G9" s="216" t="s">
        <v>748</v>
      </c>
      <c r="H9" s="217" t="s">
        <v>749</v>
      </c>
      <c r="I9" s="217" t="s">
        <v>750</v>
      </c>
      <c r="J9" s="117" t="s">
        <v>16</v>
      </c>
      <c r="K9" s="2"/>
      <c r="L9" s="2"/>
      <c r="M9" s="2"/>
    </row>
    <row r="10" spans="1:18" ht="12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41">
        <v>8</v>
      </c>
      <c r="I10" s="41">
        <v>9</v>
      </c>
      <c r="J10" s="218">
        <v>10</v>
      </c>
      <c r="K10" s="2"/>
      <c r="L10" s="2"/>
      <c r="M10" s="2"/>
      <c r="N10" s="2"/>
      <c r="O10" s="2"/>
      <c r="P10" s="2"/>
      <c r="Q10" s="2"/>
      <c r="R10" s="2"/>
    </row>
    <row r="11" spans="1:18" ht="12.75" customHeight="1">
      <c r="A11" s="136"/>
      <c r="B11" s="219"/>
      <c r="C11" s="52"/>
      <c r="D11" s="52"/>
      <c r="E11" s="52"/>
      <c r="F11" s="52"/>
      <c r="G11" s="52"/>
      <c r="H11" s="52"/>
      <c r="I11" s="52"/>
      <c r="J11" s="52"/>
      <c r="K11" s="1"/>
      <c r="L11" s="1"/>
      <c r="M11" s="1"/>
    </row>
    <row r="12" spans="1:18" ht="12.75" customHeight="1">
      <c r="A12" s="63">
        <v>1</v>
      </c>
      <c r="B12" s="220" t="s">
        <v>327</v>
      </c>
      <c r="C12" s="50">
        <v>0</v>
      </c>
      <c r="D12" s="50">
        <v>869</v>
      </c>
      <c r="E12" s="50">
        <v>4</v>
      </c>
      <c r="F12" s="50">
        <v>0</v>
      </c>
      <c r="G12" s="50">
        <v>0</v>
      </c>
      <c r="H12" s="50">
        <v>0</v>
      </c>
      <c r="I12" s="50">
        <v>0</v>
      </c>
      <c r="J12" s="50">
        <f>SUM(C12:I12)</f>
        <v>873</v>
      </c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63"/>
      <c r="B13" s="220"/>
      <c r="C13" s="130"/>
      <c r="D13" s="130"/>
      <c r="E13" s="130"/>
      <c r="F13" s="130"/>
      <c r="G13" s="130"/>
      <c r="H13" s="130"/>
      <c r="I13" s="130"/>
      <c r="J13" s="50"/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A14" s="63">
        <v>2</v>
      </c>
      <c r="B14" s="220" t="s">
        <v>328</v>
      </c>
      <c r="C14" s="50">
        <v>0</v>
      </c>
      <c r="D14" s="50">
        <v>590</v>
      </c>
      <c r="E14" s="50">
        <v>5</v>
      </c>
      <c r="F14" s="50">
        <v>0</v>
      </c>
      <c r="G14" s="50">
        <v>0</v>
      </c>
      <c r="H14" s="50">
        <v>0</v>
      </c>
      <c r="I14" s="50">
        <v>0</v>
      </c>
      <c r="J14" s="50">
        <f>SUM(C14:I14)</f>
        <v>595</v>
      </c>
      <c r="K14" s="1"/>
      <c r="L14" s="1"/>
      <c r="M14" s="1"/>
      <c r="N14" s="1"/>
      <c r="O14" s="1"/>
      <c r="P14" s="1"/>
      <c r="Q14" s="1"/>
      <c r="R14" s="1"/>
    </row>
    <row r="15" spans="1:18" ht="12.75" customHeight="1">
      <c r="A15" s="185"/>
      <c r="B15" s="185"/>
      <c r="C15" s="52"/>
      <c r="D15" s="52"/>
      <c r="E15" s="52"/>
      <c r="F15" s="52"/>
      <c r="G15" s="52"/>
      <c r="H15" s="52"/>
      <c r="I15" s="52"/>
      <c r="J15" s="52"/>
      <c r="K15" s="1"/>
      <c r="L15" s="1"/>
      <c r="M15" s="1"/>
      <c r="N15" s="1"/>
      <c r="O15" s="1"/>
      <c r="P15" s="1"/>
      <c r="Q15" s="1"/>
      <c r="R15" s="1"/>
    </row>
    <row r="16" spans="1:18" ht="12.75" customHeight="1">
      <c r="A16" s="28" t="s">
        <v>16</v>
      </c>
      <c r="B16" s="53"/>
      <c r="C16" s="52">
        <f t="shared" ref="C16:J16" si="0">SUM(C12+C14)</f>
        <v>0</v>
      </c>
      <c r="D16" s="52">
        <f t="shared" si="0"/>
        <v>1459</v>
      </c>
      <c r="E16" s="52">
        <f t="shared" si="0"/>
        <v>9</v>
      </c>
      <c r="F16" s="52">
        <f t="shared" si="0"/>
        <v>0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2">
        <f t="shared" si="0"/>
        <v>1468</v>
      </c>
      <c r="K16" s="1"/>
      <c r="L16" s="1"/>
      <c r="M16" s="1"/>
      <c r="N16" s="1"/>
      <c r="O16" s="1"/>
      <c r="P16" s="1"/>
      <c r="Q16" s="1"/>
      <c r="R16" s="1"/>
    </row>
    <row r="17" spans="1:18" ht="12.75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1" t="s">
        <v>751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21"/>
      <c r="O19" s="221"/>
      <c r="P19" s="1"/>
      <c r="Q19" s="1"/>
      <c r="R19" s="1"/>
    </row>
    <row r="20" spans="1:18" ht="12.75" customHeight="1">
      <c r="A20" s="1" t="s">
        <v>752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21"/>
      <c r="O20" s="221"/>
      <c r="P20" s="1"/>
      <c r="Q20" s="1"/>
      <c r="R20" s="1"/>
    </row>
    <row r="21" spans="1:18" ht="12.75" customHeight="1">
      <c r="A21" t="s">
        <v>753</v>
      </c>
      <c r="M21" s="1"/>
      <c r="N21" s="221"/>
      <c r="O21" s="221"/>
      <c r="P21" s="1"/>
      <c r="Q21" s="1"/>
      <c r="R21" s="1"/>
    </row>
    <row r="22" spans="1:18" ht="12.75" customHeight="1">
      <c r="A22" s="490" t="s">
        <v>754</v>
      </c>
      <c r="B22" s="343"/>
      <c r="C22" s="343"/>
      <c r="D22" s="343"/>
      <c r="E22" s="490"/>
      <c r="F22" s="343"/>
      <c r="G22" s="343"/>
      <c r="H22" s="343"/>
      <c r="I22" s="343"/>
      <c r="J22" s="343"/>
      <c r="K22" s="490"/>
      <c r="L22" s="343"/>
      <c r="M22" s="343"/>
    </row>
    <row r="23" spans="1:18" ht="12.75" customHeight="1">
      <c r="A23" s="490" t="s">
        <v>755</v>
      </c>
      <c r="B23" s="343"/>
      <c r="C23" s="343"/>
      <c r="D23" s="343"/>
      <c r="E23" s="1"/>
      <c r="F23" s="1"/>
      <c r="G23" s="1"/>
      <c r="H23" s="1"/>
      <c r="I23" s="1"/>
      <c r="J23" s="1"/>
      <c r="K23" s="1"/>
      <c r="L23" s="1"/>
      <c r="M23" s="1"/>
    </row>
    <row r="24" spans="1:18" ht="12.75" customHeight="1">
      <c r="A24" s="9" t="s">
        <v>756</v>
      </c>
      <c r="B24" s="9"/>
      <c r="C24" s="9"/>
      <c r="D24" s="9"/>
      <c r="E24" s="1"/>
      <c r="F24" s="1"/>
      <c r="G24" s="1"/>
      <c r="H24" s="1"/>
      <c r="I24" s="1"/>
      <c r="J24" s="1"/>
      <c r="K24" s="1"/>
      <c r="L24" s="1"/>
      <c r="M24" s="1"/>
    </row>
    <row r="25" spans="1:18" ht="12.75" customHeight="1">
      <c r="A25" s="9"/>
      <c r="B25" s="9"/>
      <c r="C25" s="9"/>
      <c r="D25" s="9"/>
      <c r="E25" s="1"/>
      <c r="F25" s="1"/>
      <c r="G25" s="1"/>
      <c r="H25" s="1"/>
      <c r="I25" s="1"/>
      <c r="J25" s="1"/>
      <c r="K25" s="1"/>
      <c r="L25" s="1"/>
      <c r="M25" s="1"/>
    </row>
    <row r="26" spans="1:18" ht="12.75" customHeight="1">
      <c r="A26" s="335" t="s">
        <v>1040</v>
      </c>
      <c r="B26" s="15"/>
      <c r="C26" s="15"/>
      <c r="D26" s="15"/>
      <c r="E26" s="15"/>
      <c r="F26" s="15"/>
      <c r="G26" s="15"/>
      <c r="H26" s="15"/>
      <c r="I26" s="15"/>
      <c r="J26" s="222" t="s">
        <v>23</v>
      </c>
      <c r="K26" s="222"/>
      <c r="L26" s="1"/>
      <c r="M26" s="1"/>
    </row>
    <row r="27" spans="1:18" ht="12.75" customHeight="1">
      <c r="A27" s="434" t="s">
        <v>213</v>
      </c>
      <c r="B27" s="343"/>
      <c r="C27" s="343"/>
      <c r="D27" s="343"/>
      <c r="E27" s="343"/>
      <c r="F27" s="343"/>
      <c r="G27" s="343"/>
      <c r="H27" s="343"/>
      <c r="I27" s="343"/>
      <c r="J27" s="343"/>
      <c r="K27" s="1"/>
      <c r="L27" s="1"/>
      <c r="M27" s="1"/>
    </row>
    <row r="28" spans="1:18" ht="15.75" customHeight="1">
      <c r="A28" s="434" t="s">
        <v>348</v>
      </c>
      <c r="B28" s="343"/>
      <c r="C28" s="343"/>
      <c r="D28" s="343"/>
      <c r="E28" s="343"/>
      <c r="F28" s="343"/>
      <c r="G28" s="343"/>
      <c r="H28" s="343"/>
      <c r="I28" s="343"/>
      <c r="J28" s="343"/>
      <c r="K28" s="222"/>
      <c r="L28" s="1"/>
      <c r="M28" s="1"/>
    </row>
    <row r="29" spans="1:18" ht="12.75" customHeight="1">
      <c r="A29" s="1"/>
      <c r="B29" s="1"/>
      <c r="C29" s="1"/>
      <c r="D29" s="1"/>
      <c r="E29" s="1"/>
      <c r="F29" s="1"/>
      <c r="G29" s="402" t="s">
        <v>215</v>
      </c>
      <c r="H29" s="343"/>
      <c r="I29" s="343"/>
      <c r="J29" s="343"/>
      <c r="K29" s="2"/>
      <c r="L29" s="2"/>
      <c r="M29" s="1"/>
    </row>
    <row r="30" spans="1:18" ht="12.75" customHeight="1">
      <c r="A30" s="435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</row>
    <row r="31" spans="1:18" ht="12.75" customHeight="1"/>
    <row r="32" spans="1:1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7">
    <mergeCell ref="D1:E1"/>
    <mergeCell ref="G1:J1"/>
    <mergeCell ref="C3:I3"/>
    <mergeCell ref="K22:M22"/>
    <mergeCell ref="G29:J29"/>
    <mergeCell ref="A22:D22"/>
    <mergeCell ref="A23:D23"/>
    <mergeCell ref="A4:J4"/>
    <mergeCell ref="A8:A9"/>
    <mergeCell ref="B8:B9"/>
    <mergeCell ref="C8:J8"/>
    <mergeCell ref="A5:B5"/>
    <mergeCell ref="A30:J30"/>
    <mergeCell ref="A27:J27"/>
    <mergeCell ref="E22:J22"/>
    <mergeCell ref="A28:J28"/>
    <mergeCell ref="A2:J2"/>
  </mergeCells>
  <printOptions horizontalCentered="1"/>
  <pageMargins left="0.70866141732283472" right="0.70866141732283472" top="0.23622047244094491" bottom="0" header="0" footer="0"/>
  <pageSetup paperSize="9" scale="7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00"/>
  <sheetViews>
    <sheetView topLeftCell="C1" workbookViewId="0">
      <selection activeCell="A24" sqref="A24"/>
    </sheetView>
  </sheetViews>
  <sheetFormatPr defaultColWidth="12.5703125" defaultRowHeight="15" customHeight="1"/>
  <cols>
    <col min="1" max="1" width="6.28515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5703125" customWidth="1"/>
    <col min="16" max="16" width="16.140625" customWidth="1"/>
    <col min="17" max="26" width="8.570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58" t="s">
        <v>757</v>
      </c>
      <c r="M1" s="343"/>
      <c r="N1" s="4"/>
      <c r="O1" s="1"/>
      <c r="P1" s="1"/>
    </row>
    <row r="2" spans="1:26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1"/>
      <c r="O2" s="1"/>
      <c r="P2" s="1"/>
    </row>
    <row r="3" spans="1:2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1"/>
      <c r="O3" s="1"/>
      <c r="P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 ht="12.75" customHeight="1">
      <c r="A5" s="412" t="s">
        <v>758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1"/>
      <c r="O5" s="1"/>
      <c r="P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 ht="12.75" customHeight="1">
      <c r="A7" s="431" t="s">
        <v>759</v>
      </c>
      <c r="B7" s="343"/>
      <c r="C7" s="12"/>
      <c r="D7" s="12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6" ht="12.75" customHeight="1">
      <c r="A8" s="209"/>
      <c r="B8" s="209"/>
      <c r="C8" s="209"/>
      <c r="D8" s="209"/>
      <c r="E8" s="209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6" ht="19.5" customHeight="1">
      <c r="A9" s="436" t="s">
        <v>7</v>
      </c>
      <c r="B9" s="436" t="s">
        <v>8</v>
      </c>
      <c r="C9" s="487" t="s">
        <v>745</v>
      </c>
      <c r="D9" s="400"/>
      <c r="E9" s="401"/>
      <c r="F9" s="451" t="s">
        <v>748</v>
      </c>
      <c r="G9" s="400"/>
      <c r="H9" s="400"/>
      <c r="I9" s="401"/>
      <c r="J9" s="451" t="s">
        <v>749</v>
      </c>
      <c r="K9" s="400"/>
      <c r="L9" s="400"/>
      <c r="M9" s="401"/>
      <c r="Y9" s="14"/>
      <c r="Z9" s="1"/>
    </row>
    <row r="10" spans="1:26" ht="45.75" customHeight="1">
      <c r="A10" s="390"/>
      <c r="B10" s="390"/>
      <c r="C10" s="144" t="s">
        <v>760</v>
      </c>
      <c r="D10" s="46" t="s">
        <v>761</v>
      </c>
      <c r="E10" s="144" t="s">
        <v>728</v>
      </c>
      <c r="F10" s="46" t="s">
        <v>762</v>
      </c>
      <c r="G10" s="144" t="s">
        <v>763</v>
      </c>
      <c r="H10" s="46" t="s">
        <v>761</v>
      </c>
      <c r="I10" s="144" t="s">
        <v>728</v>
      </c>
      <c r="J10" s="46" t="s">
        <v>764</v>
      </c>
      <c r="K10" s="144" t="s">
        <v>763</v>
      </c>
      <c r="L10" s="46" t="s">
        <v>761</v>
      </c>
      <c r="M10" s="19" t="s">
        <v>728</v>
      </c>
    </row>
    <row r="11" spans="1:26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36"/>
      <c r="B12" s="13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26" ht="12.75" customHeight="1">
      <c r="A13" s="63">
        <v>1</v>
      </c>
      <c r="B13" s="66" t="s">
        <v>327</v>
      </c>
      <c r="C13" s="23">
        <v>63</v>
      </c>
      <c r="D13" s="23">
        <v>869</v>
      </c>
      <c r="E13" s="23">
        <v>80833</v>
      </c>
      <c r="F13" s="23">
        <v>0</v>
      </c>
      <c r="G13" s="23">
        <v>0</v>
      </c>
      <c r="H13" s="23">
        <v>0</v>
      </c>
      <c r="I13" s="23">
        <v>0</v>
      </c>
      <c r="J13" s="23">
        <v>4</v>
      </c>
      <c r="K13" s="23">
        <v>4</v>
      </c>
      <c r="L13" s="23">
        <v>4</v>
      </c>
      <c r="M13" s="157">
        <v>1504</v>
      </c>
      <c r="O13" s="24">
        <f>SUM(E13+M13)</f>
        <v>82337</v>
      </c>
    </row>
    <row r="14" spans="1:26" ht="12.75" customHeight="1">
      <c r="A14" s="63"/>
      <c r="B14" s="6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57"/>
      <c r="O14" s="24"/>
    </row>
    <row r="15" spans="1:26" ht="12.75" customHeight="1">
      <c r="A15" s="63">
        <v>2</v>
      </c>
      <c r="B15" s="66" t="s">
        <v>328</v>
      </c>
      <c r="C15" s="23">
        <v>40</v>
      </c>
      <c r="D15" s="23">
        <v>590</v>
      </c>
      <c r="E15" s="23">
        <v>55642</v>
      </c>
      <c r="F15" s="23">
        <v>0</v>
      </c>
      <c r="G15" s="23">
        <v>0</v>
      </c>
      <c r="H15" s="23">
        <v>0</v>
      </c>
      <c r="I15" s="23">
        <v>0</v>
      </c>
      <c r="J15" s="23">
        <v>5</v>
      </c>
      <c r="K15" s="23">
        <v>5</v>
      </c>
      <c r="L15" s="23">
        <v>5</v>
      </c>
      <c r="M15" s="157">
        <v>1884</v>
      </c>
      <c r="O15" s="24">
        <f>SUM(E15+M15)</f>
        <v>57526</v>
      </c>
    </row>
    <row r="16" spans="1:26" ht="12.75" customHeight="1">
      <c r="A16" s="185"/>
      <c r="B16" s="18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57"/>
      <c r="O16" s="24"/>
    </row>
    <row r="17" spans="1:16" ht="12.75" customHeight="1">
      <c r="A17" s="28" t="s">
        <v>16</v>
      </c>
      <c r="B17" s="14"/>
      <c r="C17" s="23">
        <f t="shared" ref="C17:M17" si="0">SUM(C13+C15)</f>
        <v>103</v>
      </c>
      <c r="D17" s="23">
        <f t="shared" si="0"/>
        <v>1459</v>
      </c>
      <c r="E17" s="23">
        <f t="shared" si="0"/>
        <v>136475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9</v>
      </c>
      <c r="K17" s="23">
        <f t="shared" si="0"/>
        <v>9</v>
      </c>
      <c r="L17" s="23">
        <f t="shared" si="0"/>
        <v>9</v>
      </c>
      <c r="M17" s="157">
        <f t="shared" si="0"/>
        <v>3388</v>
      </c>
      <c r="O17" s="24">
        <f>SUM(E17+M17)</f>
        <v>139863</v>
      </c>
    </row>
    <row r="18" spans="1:16" ht="12.75" customHeight="1">
      <c r="A18" s="9"/>
      <c r="B18" s="9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/>
    <row r="22" spans="1:16" ht="12.75" customHeight="1">
      <c r="A22" s="490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9"/>
      <c r="N22" s="490"/>
      <c r="O22" s="343"/>
      <c r="P22" s="343"/>
    </row>
    <row r="23" spans="1:1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335" t="s">
        <v>1040</v>
      </c>
      <c r="B24" s="15"/>
      <c r="C24" s="15"/>
      <c r="D24" s="15"/>
      <c r="E24" s="15"/>
      <c r="F24" s="15"/>
      <c r="G24" s="15"/>
      <c r="H24" s="15"/>
      <c r="I24" s="15"/>
      <c r="J24" s="15"/>
      <c r="K24" s="491" t="s">
        <v>23</v>
      </c>
      <c r="L24" s="343"/>
      <c r="M24" s="343"/>
      <c r="N24" s="222"/>
      <c r="O24" s="1"/>
      <c r="P24" s="1"/>
    </row>
    <row r="25" spans="1:16" ht="12.75" customHeight="1">
      <c r="A25" s="434" t="s">
        <v>213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1"/>
      <c r="O25" s="1"/>
      <c r="P25" s="1"/>
    </row>
    <row r="26" spans="1:16" ht="15.75" customHeight="1">
      <c r="A26" s="434" t="s">
        <v>348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222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L27" s="2" t="s">
        <v>215</v>
      </c>
      <c r="M27" s="2"/>
      <c r="N27" s="2"/>
      <c r="O27" s="2"/>
      <c r="P27" s="2"/>
    </row>
    <row r="28" spans="1:16" ht="12.75" customHeight="1"/>
    <row r="29" spans="1:16" ht="12.75" customHeight="1"/>
    <row r="30" spans="1:16" ht="12.75" customHeight="1">
      <c r="B30" s="1"/>
      <c r="C30" s="223"/>
      <c r="D30" s="1"/>
      <c r="E30" s="1"/>
      <c r="F30" s="1"/>
      <c r="G30" s="1"/>
      <c r="H30" s="1"/>
      <c r="I30" s="1"/>
      <c r="J30" s="1"/>
      <c r="K30" s="1"/>
      <c r="L30" s="1"/>
    </row>
    <row r="31" spans="1:16" ht="12.75" customHeight="1">
      <c r="B31" s="1"/>
      <c r="C31" s="24"/>
      <c r="D31" s="1"/>
      <c r="E31" s="1"/>
      <c r="F31" s="1"/>
      <c r="G31" s="1"/>
      <c r="H31" s="1"/>
      <c r="I31" s="1"/>
      <c r="J31" s="1"/>
      <c r="K31" s="1"/>
      <c r="L31" s="1"/>
    </row>
    <row r="32" spans="1:16" ht="12.75" customHeight="1">
      <c r="B32" s="1"/>
      <c r="C32" s="24"/>
      <c r="D32" s="1"/>
      <c r="E32" s="1"/>
      <c r="F32" s="221"/>
      <c r="G32" s="221"/>
      <c r="H32" s="1"/>
      <c r="I32" s="1"/>
      <c r="J32" s="1"/>
      <c r="K32" s="1"/>
      <c r="L32" s="1"/>
    </row>
    <row r="33" spans="2:12" ht="12.75" customHeight="1">
      <c r="B33" s="1"/>
      <c r="C33" s="24"/>
      <c r="D33" s="1"/>
      <c r="E33" s="1"/>
      <c r="F33" s="221"/>
      <c r="G33" s="221"/>
      <c r="H33" s="1"/>
      <c r="I33" s="1"/>
      <c r="J33" s="1"/>
      <c r="K33" s="1"/>
      <c r="L33" s="1"/>
    </row>
    <row r="34" spans="2:12" ht="12.75" customHeight="1">
      <c r="B34" s="1"/>
      <c r="C34" s="24"/>
      <c r="D34" s="224"/>
      <c r="E34" s="1"/>
      <c r="F34" s="221"/>
      <c r="G34" s="221"/>
      <c r="H34" s="1"/>
      <c r="I34" s="1"/>
      <c r="J34" s="1"/>
      <c r="K34" s="1"/>
      <c r="L34" s="1"/>
    </row>
    <row r="35" spans="2:12" ht="12.75" customHeight="1">
      <c r="B35" s="1"/>
      <c r="C35" s="24"/>
      <c r="D35" s="224"/>
      <c r="E35" s="1"/>
      <c r="F35" s="1"/>
      <c r="G35" s="1"/>
      <c r="H35" s="1"/>
      <c r="I35" s="1"/>
      <c r="J35" s="1"/>
      <c r="K35" s="1"/>
      <c r="L35" s="1"/>
    </row>
    <row r="36" spans="2:12" ht="12.75" customHeight="1"/>
    <row r="37" spans="2:12" ht="12.75" customHeight="1"/>
    <row r="38" spans="2:12" ht="12.75" customHeight="1"/>
    <row r="39" spans="2:12" ht="12.75" customHeight="1"/>
    <row r="40" spans="2:12" ht="12.75" customHeight="1"/>
    <row r="41" spans="2:12" ht="12.75" customHeight="1"/>
    <row r="42" spans="2:12" ht="12.75" customHeight="1"/>
    <row r="43" spans="2:12" ht="12.75" customHeight="1"/>
    <row r="44" spans="2:12" ht="12.75" customHeight="1"/>
    <row r="45" spans="2:12" ht="12.75" customHeight="1"/>
    <row r="46" spans="2:12" ht="12.75" customHeight="1"/>
    <row r="47" spans="2:12" ht="12.75" customHeight="1"/>
    <row r="48" spans="2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5">
    <mergeCell ref="N22:P22"/>
    <mergeCell ref="K24:M24"/>
    <mergeCell ref="A7:B7"/>
    <mergeCell ref="A9:A10"/>
    <mergeCell ref="B9:B10"/>
    <mergeCell ref="J9:M9"/>
    <mergeCell ref="F9:I9"/>
    <mergeCell ref="A22:L22"/>
    <mergeCell ref="A26:M26"/>
    <mergeCell ref="C9:E9"/>
    <mergeCell ref="L1:M1"/>
    <mergeCell ref="A2:M2"/>
    <mergeCell ref="A3:M3"/>
    <mergeCell ref="A5:M5"/>
    <mergeCell ref="A25:M25"/>
  </mergeCells>
  <printOptions horizontalCentered="1"/>
  <pageMargins left="0.70866141732283472" right="0.70866141732283472" top="0.23622047244094491" bottom="0" header="0" footer="0"/>
  <pageSetup paperSize="9" scale="4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00"/>
  <sheetViews>
    <sheetView workbookViewId="0">
      <selection activeCell="A24" sqref="A24"/>
    </sheetView>
  </sheetViews>
  <sheetFormatPr defaultColWidth="12.5703125" defaultRowHeight="15" customHeight="1"/>
  <cols>
    <col min="1" max="1" width="5.7109375" customWidth="1"/>
    <col min="2" max="2" width="9.7109375" customWidth="1"/>
    <col min="3" max="5" width="8.570312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5703125" customWidth="1"/>
    <col min="12" max="12" width="9.140625" hidden="1" customWidth="1"/>
  </cols>
  <sheetData>
    <row r="1" spans="1:12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343"/>
      <c r="J1" s="495" t="s">
        <v>765</v>
      </c>
      <c r="K1" s="343"/>
    </row>
    <row r="2" spans="1:12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2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ht="27" customHeight="1">
      <c r="A4" s="496" t="s">
        <v>766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2" ht="12.75" customHeight="1">
      <c r="A5" s="498" t="s">
        <v>767</v>
      </c>
      <c r="B5" s="397"/>
      <c r="C5" s="397"/>
      <c r="D5" s="91"/>
      <c r="E5" s="91"/>
      <c r="F5" s="91"/>
      <c r="G5" s="91"/>
      <c r="H5" s="91"/>
      <c r="I5" s="90"/>
      <c r="J5" s="497" t="s">
        <v>283</v>
      </c>
      <c r="K5" s="397"/>
      <c r="L5" s="397"/>
    </row>
    <row r="6" spans="1:12" ht="27.75" customHeight="1">
      <c r="A6" s="471" t="s">
        <v>7</v>
      </c>
      <c r="B6" s="471" t="s">
        <v>8</v>
      </c>
      <c r="C6" s="471" t="s">
        <v>768</v>
      </c>
      <c r="D6" s="472" t="s">
        <v>769</v>
      </c>
      <c r="E6" s="400"/>
      <c r="F6" s="400"/>
      <c r="G6" s="400"/>
      <c r="H6" s="401"/>
      <c r="I6" s="472" t="s">
        <v>770</v>
      </c>
      <c r="J6" s="400"/>
      <c r="K6" s="401"/>
    </row>
    <row r="7" spans="1:12" ht="90" customHeight="1">
      <c r="A7" s="390"/>
      <c r="B7" s="390"/>
      <c r="C7" s="390"/>
      <c r="D7" s="188" t="s">
        <v>771</v>
      </c>
      <c r="E7" s="188" t="s">
        <v>728</v>
      </c>
      <c r="F7" s="188" t="s">
        <v>772</v>
      </c>
      <c r="G7" s="188" t="s">
        <v>773</v>
      </c>
      <c r="H7" s="188" t="s">
        <v>774</v>
      </c>
      <c r="I7" s="188" t="s">
        <v>775</v>
      </c>
      <c r="J7" s="188" t="s">
        <v>776</v>
      </c>
      <c r="K7" s="188" t="s">
        <v>777</v>
      </c>
    </row>
    <row r="8" spans="1:12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1" t="s">
        <v>326</v>
      </c>
      <c r="I8" s="111" t="s">
        <v>554</v>
      </c>
      <c r="J8" s="111" t="s">
        <v>555</v>
      </c>
      <c r="K8" s="111" t="s">
        <v>556</v>
      </c>
    </row>
    <row r="9" spans="1:12" ht="12.75" customHeight="1">
      <c r="A9" s="136"/>
      <c r="B9" s="136"/>
      <c r="C9" s="14"/>
      <c r="D9" s="14"/>
      <c r="E9" s="14"/>
      <c r="F9" s="14"/>
      <c r="G9" s="14"/>
      <c r="H9" s="14"/>
      <c r="I9" s="14"/>
      <c r="J9" s="14"/>
      <c r="K9" s="14"/>
    </row>
    <row r="10" spans="1:12" ht="12.75" customHeight="1">
      <c r="A10" s="63">
        <v>1</v>
      </c>
      <c r="B10" s="66" t="s">
        <v>327</v>
      </c>
      <c r="C10" s="23">
        <v>63</v>
      </c>
      <c r="D10" s="23">
        <v>874</v>
      </c>
      <c r="E10" s="23">
        <v>82337</v>
      </c>
      <c r="F10" s="23">
        <v>131</v>
      </c>
      <c r="G10" s="23">
        <v>1401</v>
      </c>
      <c r="H10" s="23">
        <f>F10+G10</f>
        <v>1532</v>
      </c>
      <c r="I10" s="23">
        <f t="shared" ref="I10:J10" si="0">F10*600*8/100000</f>
        <v>6.2880000000000003</v>
      </c>
      <c r="J10" s="23">
        <f t="shared" si="0"/>
        <v>67.248000000000005</v>
      </c>
      <c r="K10" s="23">
        <f>SUM(I10:J10)</f>
        <v>73.536000000000001</v>
      </c>
    </row>
    <row r="11" spans="1:12" ht="12.75" customHeight="1">
      <c r="A11" s="63"/>
      <c r="B11" s="66"/>
      <c r="C11" s="23"/>
      <c r="D11" s="23"/>
      <c r="E11" s="130"/>
      <c r="F11" s="23"/>
      <c r="G11" s="23"/>
      <c r="H11" s="23"/>
      <c r="I11" s="23"/>
      <c r="J11" s="23"/>
      <c r="K11" s="23"/>
    </row>
    <row r="12" spans="1:12" ht="12.75" customHeight="1">
      <c r="A12" s="63">
        <v>2</v>
      </c>
      <c r="B12" s="66" t="s">
        <v>328</v>
      </c>
      <c r="C12" s="23">
        <v>40</v>
      </c>
      <c r="D12" s="23">
        <v>594</v>
      </c>
      <c r="E12" s="23">
        <v>57526</v>
      </c>
      <c r="F12" s="23">
        <v>94</v>
      </c>
      <c r="G12" s="23">
        <v>997</v>
      </c>
      <c r="H12" s="23">
        <f>F12+G12</f>
        <v>1091</v>
      </c>
      <c r="I12" s="23">
        <f>F12*600*8/100000</f>
        <v>4.5119999999999996</v>
      </c>
      <c r="J12" s="23">
        <f>47.792</f>
        <v>47.792000000000002</v>
      </c>
      <c r="K12" s="23">
        <f>SUM(I12:J12)</f>
        <v>52.304000000000002</v>
      </c>
    </row>
    <row r="13" spans="1:12" ht="12.75" customHeight="1">
      <c r="A13" s="185"/>
      <c r="B13" s="185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2.75" customHeight="1">
      <c r="A14" s="28" t="s">
        <v>16</v>
      </c>
      <c r="B14" s="14"/>
      <c r="C14" s="23">
        <f t="shared" ref="C14:K14" si="1">SUM(C10+C12)</f>
        <v>103</v>
      </c>
      <c r="D14" s="23">
        <f t="shared" si="1"/>
        <v>1468</v>
      </c>
      <c r="E14" s="23">
        <f t="shared" si="1"/>
        <v>139863</v>
      </c>
      <c r="F14" s="23">
        <f t="shared" si="1"/>
        <v>225</v>
      </c>
      <c r="G14" s="23">
        <f t="shared" si="1"/>
        <v>2398</v>
      </c>
      <c r="H14" s="23">
        <f t="shared" si="1"/>
        <v>2623</v>
      </c>
      <c r="I14" s="23">
        <f t="shared" si="1"/>
        <v>10.8</v>
      </c>
      <c r="J14" s="23">
        <f t="shared" si="1"/>
        <v>115.04</v>
      </c>
      <c r="K14" s="23">
        <f t="shared" si="1"/>
        <v>125.84</v>
      </c>
    </row>
    <row r="15" spans="1:12" ht="12.75" customHeight="1"/>
    <row r="16" spans="1:12" ht="12.75" customHeight="1">
      <c r="A16" s="2" t="s">
        <v>778</v>
      </c>
    </row>
    <row r="17" spans="1:12" ht="12.75" customHeight="1"/>
    <row r="18" spans="1:12" ht="12.75" customHeight="1"/>
    <row r="19" spans="1:12" ht="12.75" customHeight="1"/>
    <row r="20" spans="1:12" ht="12.75" customHeight="1"/>
    <row r="21" spans="1:12" ht="12.75" customHeight="1">
      <c r="A21" s="2"/>
      <c r="B21" s="2"/>
      <c r="C21" s="2"/>
      <c r="D21" s="2"/>
      <c r="I21" s="386" t="s">
        <v>23</v>
      </c>
      <c r="J21" s="343"/>
      <c r="K21" s="343"/>
    </row>
    <row r="22" spans="1:12" ht="15.75" customHeight="1">
      <c r="A22" s="2"/>
      <c r="B22" s="2"/>
      <c r="C22" s="2"/>
      <c r="D22" s="2"/>
      <c r="I22" s="386" t="s">
        <v>213</v>
      </c>
      <c r="J22" s="343"/>
      <c r="K22" s="343"/>
      <c r="L22" s="76"/>
    </row>
    <row r="23" spans="1:12" ht="15.75" customHeight="1">
      <c r="A23" s="2"/>
      <c r="B23" s="2"/>
      <c r="C23" s="2"/>
      <c r="D23" s="2"/>
      <c r="I23" s="386" t="s">
        <v>308</v>
      </c>
      <c r="J23" s="343"/>
      <c r="K23" s="343"/>
      <c r="L23" s="76"/>
    </row>
    <row r="24" spans="1:12" ht="12.75" customHeight="1">
      <c r="A24" s="335" t="s">
        <v>1042</v>
      </c>
      <c r="C24" s="2"/>
      <c r="D24" s="2"/>
      <c r="I24" s="402" t="s">
        <v>215</v>
      </c>
      <c r="J24" s="343"/>
      <c r="K24" s="2"/>
    </row>
    <row r="25" spans="1:12" ht="12.75" customHeight="1"/>
    <row r="26" spans="1:12" ht="12.75" customHeight="1"/>
    <row r="27" spans="1:12" ht="12.75" customHeight="1">
      <c r="E27" s="221"/>
      <c r="F27" s="221"/>
      <c r="G27" s="1"/>
    </row>
    <row r="28" spans="1:12" ht="12.75" customHeight="1">
      <c r="E28" s="221"/>
      <c r="F28" s="221"/>
      <c r="G28" s="1"/>
    </row>
    <row r="29" spans="1:12" ht="12.75" customHeight="1">
      <c r="E29" s="221"/>
      <c r="F29" s="221"/>
      <c r="G29" s="1"/>
    </row>
    <row r="30" spans="1:12" ht="12.75" customHeight="1">
      <c r="E30" s="1"/>
      <c r="F30" s="1"/>
      <c r="G30" s="1"/>
    </row>
    <row r="31" spans="1:12" ht="12.75" customHeight="1">
      <c r="E31" s="1"/>
      <c r="F31" s="1"/>
      <c r="G31" s="1"/>
    </row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5">
    <mergeCell ref="A6:A7"/>
    <mergeCell ref="B6:B7"/>
    <mergeCell ref="C6:C7"/>
    <mergeCell ref="A1:I1"/>
    <mergeCell ref="J1:K1"/>
    <mergeCell ref="A2:K2"/>
    <mergeCell ref="A4:K4"/>
    <mergeCell ref="J5:L5"/>
    <mergeCell ref="A5:C5"/>
    <mergeCell ref="I23:K23"/>
    <mergeCell ref="I21:K21"/>
    <mergeCell ref="I22:K22"/>
    <mergeCell ref="I24:J24"/>
    <mergeCell ref="D6:H6"/>
    <mergeCell ref="I6:K6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100"/>
  <sheetViews>
    <sheetView topLeftCell="A10" workbookViewId="0">
      <selection activeCell="N31" sqref="N31"/>
    </sheetView>
  </sheetViews>
  <sheetFormatPr defaultColWidth="12.5703125" defaultRowHeight="15" customHeight="1"/>
  <cols>
    <col min="1" max="1" width="4.85546875" customWidth="1"/>
    <col min="2" max="2" width="19.42578125" customWidth="1"/>
    <col min="3" max="3" width="8.7109375" customWidth="1"/>
    <col min="4" max="5" width="7" customWidth="1"/>
    <col min="6" max="6" width="8.42578125" customWidth="1"/>
    <col min="7" max="7" width="8.140625" customWidth="1"/>
    <col min="8" max="9" width="7" customWidth="1"/>
    <col min="10" max="10" width="8.5703125" customWidth="1"/>
    <col min="11" max="11" width="7.5703125" customWidth="1"/>
    <col min="12" max="13" width="7" customWidth="1"/>
    <col min="14" max="14" width="8" customWidth="1"/>
    <col min="15" max="15" width="8.7109375" customWidth="1"/>
    <col min="16" max="17" width="7" customWidth="1"/>
    <col min="18" max="18" width="9.140625" customWidth="1"/>
    <col min="19" max="19" width="10.42578125" customWidth="1"/>
    <col min="20" max="20" width="9.85546875" customWidth="1"/>
    <col min="21" max="21" width="8.7109375" customWidth="1"/>
    <col min="22" max="22" width="9.7109375" customWidth="1"/>
    <col min="23" max="27" width="9.140625" customWidth="1"/>
    <col min="28" max="28" width="11" customWidth="1"/>
    <col min="29" max="30" width="8.85546875" hidden="1" customWidth="1"/>
    <col min="31" max="42" width="9.140625" customWidth="1"/>
  </cols>
  <sheetData>
    <row r="1" spans="1:4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 customHeight="1">
      <c r="A3" s="1"/>
      <c r="B3" s="1"/>
      <c r="C3" s="1"/>
      <c r="D3" s="1"/>
      <c r="E3" s="1"/>
      <c r="F3" s="1"/>
      <c r="G3" s="1"/>
      <c r="H3" s="1"/>
      <c r="I3" s="1"/>
      <c r="J3" s="1" t="s">
        <v>164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 customHeight="1">
      <c r="A4" s="1"/>
      <c r="B4" s="1"/>
      <c r="C4" s="1"/>
      <c r="D4" s="1"/>
      <c r="E4" s="1"/>
      <c r="F4" s="1"/>
      <c r="G4" s="402"/>
      <c r="H4" s="343"/>
      <c r="I4" s="343"/>
      <c r="J4" s="343"/>
      <c r="K4" s="343"/>
      <c r="L4" s="343"/>
      <c r="M4" s="343"/>
      <c r="N4" s="343"/>
      <c r="O4" s="343"/>
      <c r="P4" s="29"/>
      <c r="Q4" s="29"/>
      <c r="R4" s="29"/>
      <c r="S4" s="1"/>
      <c r="T4" s="37" t="s">
        <v>216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 customHeight="1">
      <c r="A5" s="342" t="s">
        <v>217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 customHeight="1">
      <c r="A6" s="403" t="s">
        <v>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"/>
    </row>
    <row r="7" spans="1:4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customHeight="1">
      <c r="A8" s="404" t="s">
        <v>218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88" t="s">
        <v>219</v>
      </c>
      <c r="B10" s="343"/>
      <c r="C10" s="343"/>
      <c r="D10" s="12"/>
      <c r="E10" s="12"/>
      <c r="F10" s="12" t="s">
        <v>220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06" t="s">
        <v>221</v>
      </c>
      <c r="V12" s="397"/>
      <c r="W12" s="1"/>
      <c r="X12" s="1"/>
      <c r="Y12" s="1"/>
      <c r="Z12" s="1"/>
      <c r="AA12" s="1"/>
      <c r="AB12" s="385"/>
      <c r="AC12" s="343"/>
      <c r="AD12" s="34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89" t="s">
        <v>7</v>
      </c>
      <c r="B13" s="389" t="s">
        <v>222</v>
      </c>
      <c r="C13" s="395" t="s">
        <v>223</v>
      </c>
      <c r="D13" s="392"/>
      <c r="E13" s="392"/>
      <c r="F13" s="393"/>
      <c r="G13" s="391" t="s">
        <v>224</v>
      </c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3"/>
      <c r="S13" s="405" t="s">
        <v>225</v>
      </c>
      <c r="T13" s="392"/>
      <c r="U13" s="392"/>
      <c r="V13" s="392"/>
      <c r="W13" s="56"/>
      <c r="X13" s="56"/>
      <c r="Y13" s="56"/>
      <c r="Z13" s="56"/>
      <c r="AA13" s="56"/>
      <c r="AB13" s="56"/>
      <c r="AC13" s="56"/>
      <c r="AD13" s="5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"/>
    </row>
    <row r="14" spans="1:42" ht="12.75" customHeight="1">
      <c r="A14" s="390"/>
      <c r="B14" s="390"/>
      <c r="C14" s="396"/>
      <c r="D14" s="397"/>
      <c r="E14" s="397"/>
      <c r="F14" s="398"/>
      <c r="G14" s="399" t="s">
        <v>226</v>
      </c>
      <c r="H14" s="400"/>
      <c r="I14" s="400"/>
      <c r="J14" s="401"/>
      <c r="K14" s="399" t="s">
        <v>227</v>
      </c>
      <c r="L14" s="400"/>
      <c r="M14" s="400"/>
      <c r="N14" s="401"/>
      <c r="O14" s="399" t="s">
        <v>16</v>
      </c>
      <c r="P14" s="400"/>
      <c r="Q14" s="400"/>
      <c r="R14" s="401"/>
      <c r="S14" s="396"/>
      <c r="T14" s="397"/>
      <c r="U14" s="397"/>
      <c r="V14" s="397"/>
      <c r="W14" s="56"/>
      <c r="X14" s="56"/>
      <c r="Y14" s="56"/>
      <c r="Z14" s="56"/>
      <c r="AA14" s="56"/>
      <c r="AB14" s="56"/>
      <c r="AC14" s="56"/>
      <c r="AD14" s="5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"/>
    </row>
    <row r="15" spans="1:42" ht="12.75" customHeight="1">
      <c r="A15" s="57"/>
      <c r="B15" s="57"/>
      <c r="C15" s="58" t="s">
        <v>228</v>
      </c>
      <c r="D15" s="58" t="s">
        <v>229</v>
      </c>
      <c r="E15" s="58" t="s">
        <v>230</v>
      </c>
      <c r="F15" s="58" t="s">
        <v>231</v>
      </c>
      <c r="G15" s="58" t="s">
        <v>228</v>
      </c>
      <c r="H15" s="58" t="s">
        <v>229</v>
      </c>
      <c r="I15" s="58" t="s">
        <v>230</v>
      </c>
      <c r="J15" s="58" t="s">
        <v>16</v>
      </c>
      <c r="K15" s="58" t="s">
        <v>228</v>
      </c>
      <c r="L15" s="58" t="s">
        <v>229</v>
      </c>
      <c r="M15" s="58" t="s">
        <v>230</v>
      </c>
      <c r="N15" s="58" t="s">
        <v>231</v>
      </c>
      <c r="O15" s="58" t="s">
        <v>228</v>
      </c>
      <c r="P15" s="58" t="s">
        <v>229</v>
      </c>
      <c r="Q15" s="58" t="s">
        <v>230</v>
      </c>
      <c r="R15" s="58" t="s">
        <v>16</v>
      </c>
      <c r="S15" s="19" t="s">
        <v>232</v>
      </c>
      <c r="T15" s="19" t="s">
        <v>233</v>
      </c>
      <c r="U15" s="19" t="s">
        <v>234</v>
      </c>
      <c r="V15" s="59" t="s">
        <v>235</v>
      </c>
      <c r="W15" s="56"/>
      <c r="X15" s="56"/>
      <c r="Y15" s="56"/>
      <c r="Z15" s="56"/>
      <c r="AA15" s="56"/>
      <c r="AB15" s="56"/>
      <c r="AC15" s="56"/>
      <c r="AD15" s="5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 customHeight="1">
      <c r="A16" s="60">
        <v>1</v>
      </c>
      <c r="B16" s="61">
        <v>2</v>
      </c>
      <c r="C16" s="60">
        <v>3</v>
      </c>
      <c r="D16" s="60">
        <v>4</v>
      </c>
      <c r="E16" s="61">
        <v>5</v>
      </c>
      <c r="F16" s="60">
        <v>6</v>
      </c>
      <c r="G16" s="60">
        <v>7</v>
      </c>
      <c r="H16" s="61">
        <v>8</v>
      </c>
      <c r="I16" s="60">
        <v>9</v>
      </c>
      <c r="J16" s="60">
        <v>10</v>
      </c>
      <c r="K16" s="61">
        <v>11</v>
      </c>
      <c r="L16" s="60">
        <v>12</v>
      </c>
      <c r="M16" s="60">
        <v>13</v>
      </c>
      <c r="N16" s="61">
        <v>14</v>
      </c>
      <c r="O16" s="60">
        <v>15</v>
      </c>
      <c r="P16" s="60">
        <v>16</v>
      </c>
      <c r="Q16" s="61">
        <v>17</v>
      </c>
      <c r="R16" s="60">
        <v>18</v>
      </c>
      <c r="S16" s="60">
        <v>19</v>
      </c>
      <c r="T16" s="61">
        <v>20</v>
      </c>
      <c r="U16" s="60">
        <v>21</v>
      </c>
      <c r="V16" s="60">
        <v>22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63"/>
      <c r="B17" s="64" t="s">
        <v>236</v>
      </c>
      <c r="C17" s="63"/>
      <c r="D17" s="63"/>
      <c r="E17" s="63"/>
      <c r="F17" s="65"/>
      <c r="G17" s="63"/>
      <c r="H17" s="63"/>
      <c r="I17" s="63"/>
      <c r="J17" s="65"/>
      <c r="K17" s="63"/>
      <c r="L17" s="63"/>
      <c r="M17" s="63"/>
      <c r="N17" s="63"/>
      <c r="O17" s="63"/>
      <c r="P17" s="63"/>
      <c r="Q17" s="63"/>
      <c r="R17" s="63"/>
      <c r="S17" s="63"/>
      <c r="T17" s="66"/>
      <c r="U17" s="66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1:42" ht="18.75" customHeight="1">
      <c r="A18" s="58">
        <v>1</v>
      </c>
      <c r="B18" s="64" t="s">
        <v>237</v>
      </c>
      <c r="C18" s="69">
        <v>63.97</v>
      </c>
      <c r="D18" s="69">
        <v>1.4876</v>
      </c>
      <c r="E18" s="69">
        <v>8.9255999999999993</v>
      </c>
      <c r="F18" s="70">
        <f t="shared" ref="F18:F23" si="0">SUM(C18:E18)</f>
        <v>74.383200000000002</v>
      </c>
      <c r="G18" s="69">
        <f t="shared" ref="G18:G22" si="1">J18*90.25%</f>
        <v>40.278575000000004</v>
      </c>
      <c r="H18" s="69">
        <f t="shared" ref="H18:H22" si="2">J18*1.44%</f>
        <v>0.64267200000000002</v>
      </c>
      <c r="I18" s="69">
        <f t="shared" ref="I18:I22" si="3">J18*8.31%</f>
        <v>3.7087530000000006</v>
      </c>
      <c r="J18" s="70">
        <v>44.63</v>
      </c>
      <c r="K18" s="69">
        <v>0</v>
      </c>
      <c r="L18" s="69">
        <v>0</v>
      </c>
      <c r="M18" s="69">
        <v>0</v>
      </c>
      <c r="N18" s="69">
        <f t="shared" ref="N18:N23" si="4">SUM(K18:M18)</f>
        <v>0</v>
      </c>
      <c r="O18" s="69">
        <f t="shared" ref="O18:R18" si="5">G18+K18</f>
        <v>40.278575000000004</v>
      </c>
      <c r="P18" s="69">
        <f t="shared" si="5"/>
        <v>0.64267200000000002</v>
      </c>
      <c r="Q18" s="69">
        <f t="shared" si="5"/>
        <v>3.7087530000000006</v>
      </c>
      <c r="R18" s="69">
        <f t="shared" si="5"/>
        <v>44.63</v>
      </c>
      <c r="S18" s="69">
        <f t="shared" ref="S18:U18" si="6">C18-O18</f>
        <v>23.691424999999995</v>
      </c>
      <c r="T18" s="69">
        <f t="shared" si="6"/>
        <v>0.84492800000000001</v>
      </c>
      <c r="U18" s="69">
        <f t="shared" si="6"/>
        <v>5.2168469999999987</v>
      </c>
      <c r="V18" s="69">
        <f t="shared" ref="V18:V23" si="7">SUM(S18:U18)</f>
        <v>29.753199999999993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1:42" ht="18.75" customHeight="1">
      <c r="A19" s="58">
        <v>2</v>
      </c>
      <c r="B19" s="71" t="s">
        <v>238</v>
      </c>
      <c r="C19" s="69">
        <v>2008.24</v>
      </c>
      <c r="D19" s="69">
        <v>46.703000000000003</v>
      </c>
      <c r="E19" s="69">
        <v>280.22000000000003</v>
      </c>
      <c r="F19" s="70">
        <f t="shared" si="0"/>
        <v>2335.1630000000005</v>
      </c>
      <c r="G19" s="69">
        <f t="shared" si="1"/>
        <v>554.52307499999995</v>
      </c>
      <c r="H19" s="69">
        <f t="shared" si="2"/>
        <v>8.8477919999999983</v>
      </c>
      <c r="I19" s="69">
        <f t="shared" si="3"/>
        <v>51.059133000000003</v>
      </c>
      <c r="J19" s="70">
        <v>614.42999999999995</v>
      </c>
      <c r="K19" s="69">
        <v>925.36</v>
      </c>
      <c r="L19" s="69">
        <v>21.52</v>
      </c>
      <c r="M19" s="69">
        <v>129.12</v>
      </c>
      <c r="N19" s="69">
        <f t="shared" si="4"/>
        <v>1076</v>
      </c>
      <c r="O19" s="69">
        <f t="shared" ref="O19:R19" si="8">G19+K19</f>
        <v>1479.883075</v>
      </c>
      <c r="P19" s="69">
        <f t="shared" si="8"/>
        <v>30.367791999999998</v>
      </c>
      <c r="Q19" s="69">
        <f t="shared" si="8"/>
        <v>180.17913300000001</v>
      </c>
      <c r="R19" s="69">
        <f t="shared" si="8"/>
        <v>1690.4299999999998</v>
      </c>
      <c r="S19" s="69">
        <f t="shared" ref="S19:U19" si="9">C19-O19</f>
        <v>528.35692500000005</v>
      </c>
      <c r="T19" s="69">
        <f t="shared" si="9"/>
        <v>16.335208000000005</v>
      </c>
      <c r="U19" s="69">
        <f t="shared" si="9"/>
        <v>100.04086700000002</v>
      </c>
      <c r="V19" s="69">
        <f t="shared" si="7"/>
        <v>644.73300000000006</v>
      </c>
      <c r="W19" s="68"/>
      <c r="X19" s="68"/>
      <c r="Y19" s="394"/>
      <c r="Z19" s="343"/>
      <c r="AA19" s="343"/>
      <c r="AB19" s="343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</row>
    <row r="20" spans="1:42" ht="12.75" customHeight="1">
      <c r="A20" s="58">
        <v>3</v>
      </c>
      <c r="B20" s="64" t="s">
        <v>239</v>
      </c>
      <c r="C20" s="69">
        <v>47.98</v>
      </c>
      <c r="D20" s="69">
        <v>1.1157999999999999</v>
      </c>
      <c r="E20" s="69">
        <v>6.6947999999999999</v>
      </c>
      <c r="F20" s="70">
        <f t="shared" si="0"/>
        <v>55.790599999999998</v>
      </c>
      <c r="G20" s="69">
        <f t="shared" si="1"/>
        <v>30.206674999999997</v>
      </c>
      <c r="H20" s="69">
        <f t="shared" si="2"/>
        <v>0.48196799999999995</v>
      </c>
      <c r="I20" s="69">
        <f t="shared" si="3"/>
        <v>2.7813570000000003</v>
      </c>
      <c r="J20" s="70">
        <v>33.47</v>
      </c>
      <c r="K20" s="69">
        <v>0</v>
      </c>
      <c r="L20" s="69">
        <v>0</v>
      </c>
      <c r="M20" s="69">
        <v>0</v>
      </c>
      <c r="N20" s="69">
        <f t="shared" si="4"/>
        <v>0</v>
      </c>
      <c r="O20" s="69">
        <f t="shared" ref="O20:R20" si="10">G20+K20</f>
        <v>30.206674999999997</v>
      </c>
      <c r="P20" s="69">
        <f t="shared" si="10"/>
        <v>0.48196799999999995</v>
      </c>
      <c r="Q20" s="69">
        <f t="shared" si="10"/>
        <v>2.7813570000000003</v>
      </c>
      <c r="R20" s="69">
        <f t="shared" si="10"/>
        <v>33.47</v>
      </c>
      <c r="S20" s="69">
        <f t="shared" ref="S20:U20" si="11">C20-O20</f>
        <v>17.773325</v>
      </c>
      <c r="T20" s="69">
        <f t="shared" si="11"/>
        <v>0.63383199999999995</v>
      </c>
      <c r="U20" s="69">
        <f t="shared" si="11"/>
        <v>3.9134429999999996</v>
      </c>
      <c r="V20" s="69">
        <f t="shared" si="7"/>
        <v>22.320599999999999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42" ht="18.75" customHeight="1">
      <c r="A21" s="58">
        <v>4</v>
      </c>
      <c r="B21" s="71" t="s">
        <v>240</v>
      </c>
      <c r="C21" s="69">
        <v>30.72</v>
      </c>
      <c r="D21" s="69">
        <v>0.71440000000000003</v>
      </c>
      <c r="E21" s="69">
        <v>4.2864000000000004</v>
      </c>
      <c r="F21" s="70">
        <f t="shared" si="0"/>
        <v>35.720799999999997</v>
      </c>
      <c r="G21" s="69">
        <f t="shared" si="1"/>
        <v>22.075150000000001</v>
      </c>
      <c r="H21" s="69">
        <f t="shared" si="2"/>
        <v>0.35222399999999998</v>
      </c>
      <c r="I21" s="69">
        <f t="shared" si="3"/>
        <v>2.032626</v>
      </c>
      <c r="J21" s="70">
        <v>24.46</v>
      </c>
      <c r="K21" s="69">
        <v>0</v>
      </c>
      <c r="L21" s="69">
        <v>0</v>
      </c>
      <c r="M21" s="69">
        <v>0</v>
      </c>
      <c r="N21" s="69">
        <f t="shared" si="4"/>
        <v>0</v>
      </c>
      <c r="O21" s="69">
        <f t="shared" ref="O21:R21" si="12">G21+K21</f>
        <v>22.075150000000001</v>
      </c>
      <c r="P21" s="69">
        <f t="shared" si="12"/>
        <v>0.35222399999999998</v>
      </c>
      <c r="Q21" s="69">
        <f t="shared" si="12"/>
        <v>2.032626</v>
      </c>
      <c r="R21" s="69">
        <f t="shared" si="12"/>
        <v>24.46</v>
      </c>
      <c r="S21" s="69">
        <f t="shared" ref="S21:U21" si="13">C21-O21</f>
        <v>8.6448499999999981</v>
      </c>
      <c r="T21" s="69">
        <f t="shared" si="13"/>
        <v>0.36217600000000005</v>
      </c>
      <c r="U21" s="69">
        <f t="shared" si="13"/>
        <v>2.2537740000000004</v>
      </c>
      <c r="V21" s="69">
        <f t="shared" si="7"/>
        <v>11.260799999999998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ht="12.75" customHeight="1">
      <c r="A22" s="58">
        <v>5</v>
      </c>
      <c r="B22" s="64" t="s">
        <v>241</v>
      </c>
      <c r="C22" s="69">
        <v>234.69</v>
      </c>
      <c r="D22" s="69">
        <v>5.4580000000000002</v>
      </c>
      <c r="E22" s="69">
        <v>32.747999999999998</v>
      </c>
      <c r="F22" s="70">
        <f t="shared" si="0"/>
        <v>272.89600000000002</v>
      </c>
      <c r="G22" s="69">
        <f t="shared" si="1"/>
        <v>88.661599999999993</v>
      </c>
      <c r="H22" s="69">
        <f t="shared" si="2"/>
        <v>1.4146559999999999</v>
      </c>
      <c r="I22" s="69">
        <f t="shared" si="3"/>
        <v>8.1637439999999994</v>
      </c>
      <c r="J22" s="70">
        <v>98.24</v>
      </c>
      <c r="K22" s="69">
        <v>93.88</v>
      </c>
      <c r="L22" s="69">
        <v>2.1831999999999998</v>
      </c>
      <c r="M22" s="69">
        <v>13.099</v>
      </c>
      <c r="N22" s="69">
        <f t="shared" si="4"/>
        <v>109.1622</v>
      </c>
      <c r="O22" s="69">
        <f t="shared" ref="O22:R22" si="14">G22+K22</f>
        <v>182.54159999999999</v>
      </c>
      <c r="P22" s="69">
        <f t="shared" si="14"/>
        <v>3.5978559999999997</v>
      </c>
      <c r="Q22" s="69">
        <f t="shared" si="14"/>
        <v>21.262743999999998</v>
      </c>
      <c r="R22" s="69">
        <f t="shared" si="14"/>
        <v>207.40219999999999</v>
      </c>
      <c r="S22" s="69">
        <f t="shared" ref="S22:U22" si="15">C22-O22</f>
        <v>52.148400000000009</v>
      </c>
      <c r="T22" s="69">
        <f t="shared" si="15"/>
        <v>1.8601440000000005</v>
      </c>
      <c r="U22" s="69">
        <f t="shared" si="15"/>
        <v>11.485256</v>
      </c>
      <c r="V22" s="69">
        <f t="shared" si="7"/>
        <v>65.493800000000007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ht="12.75" customHeight="1">
      <c r="A23" s="58"/>
      <c r="B23" s="64" t="s">
        <v>231</v>
      </c>
      <c r="C23" s="73">
        <v>2385.6</v>
      </c>
      <c r="D23" s="73">
        <v>55.478999999999999</v>
      </c>
      <c r="E23" s="73">
        <v>332.87</v>
      </c>
      <c r="F23" s="74">
        <f t="shared" si="0"/>
        <v>2773.9489999999996</v>
      </c>
      <c r="G23" s="73">
        <f t="shared" ref="G23:I23" si="16">SUM(G18:G22)</f>
        <v>735.74507500000004</v>
      </c>
      <c r="H23" s="73">
        <f t="shared" si="16"/>
        <v>11.739311999999998</v>
      </c>
      <c r="I23" s="73">
        <f t="shared" si="16"/>
        <v>67.745613000000006</v>
      </c>
      <c r="J23" s="73">
        <f>SUM(G23:I23)</f>
        <v>815.23000000000013</v>
      </c>
      <c r="K23" s="73">
        <f t="shared" ref="K23:M23" si="17">SUM(K18:K22)</f>
        <v>1019.24</v>
      </c>
      <c r="L23" s="73">
        <f t="shared" si="17"/>
        <v>23.703199999999999</v>
      </c>
      <c r="M23" s="73">
        <f t="shared" si="17"/>
        <v>142.21899999999999</v>
      </c>
      <c r="N23" s="73">
        <f t="shared" si="4"/>
        <v>1185.1622</v>
      </c>
      <c r="O23" s="73">
        <f t="shared" ref="O23:R23" si="18">G23+K23</f>
        <v>1754.9850750000001</v>
      </c>
      <c r="P23" s="73">
        <f t="shared" si="18"/>
        <v>35.442511999999994</v>
      </c>
      <c r="Q23" s="73">
        <f t="shared" si="18"/>
        <v>209.96461299999999</v>
      </c>
      <c r="R23" s="73">
        <f t="shared" si="18"/>
        <v>2000.3922000000002</v>
      </c>
      <c r="S23" s="73">
        <f t="shared" ref="S23:U23" si="19">C23-O23</f>
        <v>630.61492499999986</v>
      </c>
      <c r="T23" s="73">
        <f t="shared" si="19"/>
        <v>20.036488000000006</v>
      </c>
      <c r="U23" s="73">
        <f t="shared" si="19"/>
        <v>122.90538700000002</v>
      </c>
      <c r="V23" s="73">
        <f t="shared" si="7"/>
        <v>773.55679999999984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ht="12.75" customHeight="1">
      <c r="A24" s="58"/>
      <c r="B24" s="75" t="s">
        <v>242</v>
      </c>
      <c r="C24" s="69"/>
      <c r="D24" s="69"/>
      <c r="E24" s="69"/>
      <c r="F24" s="70"/>
      <c r="G24" s="69"/>
      <c r="H24" s="69"/>
      <c r="I24" s="69"/>
      <c r="J24" s="70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1:42" ht="18.75" customHeight="1">
      <c r="A25" s="58">
        <v>6</v>
      </c>
      <c r="B25" s="64" t="s">
        <v>243</v>
      </c>
      <c r="C25" s="69">
        <v>0</v>
      </c>
      <c r="D25" s="69">
        <v>0</v>
      </c>
      <c r="E25" s="69">
        <v>0</v>
      </c>
      <c r="F25" s="70">
        <f t="shared" ref="F25:F27" si="20">SUM(C25:E25)</f>
        <v>0</v>
      </c>
      <c r="G25" s="69">
        <v>0</v>
      </c>
      <c r="H25" s="69">
        <v>0</v>
      </c>
      <c r="I25" s="69">
        <v>0</v>
      </c>
      <c r="J25" s="69">
        <f t="shared" ref="J25:J26" si="21">SUM(G25:I25)</f>
        <v>0</v>
      </c>
      <c r="K25" s="69">
        <v>0</v>
      </c>
      <c r="L25" s="69">
        <v>0</v>
      </c>
      <c r="M25" s="69">
        <v>0</v>
      </c>
      <c r="N25" s="69">
        <f t="shared" ref="N25:N27" si="22">SUM(K25:M25)</f>
        <v>0</v>
      </c>
      <c r="O25" s="69">
        <f t="shared" ref="O25:R25" si="23">G25+K25</f>
        <v>0</v>
      </c>
      <c r="P25" s="69">
        <f t="shared" si="23"/>
        <v>0</v>
      </c>
      <c r="Q25" s="69">
        <f t="shared" si="23"/>
        <v>0</v>
      </c>
      <c r="R25" s="69">
        <f t="shared" si="23"/>
        <v>0</v>
      </c>
      <c r="S25" s="69">
        <f t="shared" ref="S25:U25" si="24">C25-O25</f>
        <v>0</v>
      </c>
      <c r="T25" s="69">
        <f t="shared" si="24"/>
        <v>0</v>
      </c>
      <c r="U25" s="69">
        <f t="shared" si="24"/>
        <v>0</v>
      </c>
      <c r="V25" s="69">
        <f t="shared" ref="V25:V27" si="25">SUM(S25:U25)</f>
        <v>0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</row>
    <row r="26" spans="1:42" ht="18.75" customHeight="1">
      <c r="A26" s="58">
        <v>7</v>
      </c>
      <c r="B26" s="71" t="s">
        <v>244</v>
      </c>
      <c r="C26" s="69">
        <v>67.62</v>
      </c>
      <c r="D26" s="69">
        <v>1.5</v>
      </c>
      <c r="E26" s="69">
        <v>6.93</v>
      </c>
      <c r="F26" s="70">
        <f t="shared" si="20"/>
        <v>76.050000000000011</v>
      </c>
      <c r="G26" s="69">
        <v>0</v>
      </c>
      <c r="H26" s="69">
        <v>0</v>
      </c>
      <c r="I26" s="69">
        <v>0</v>
      </c>
      <c r="J26" s="69">
        <f t="shared" si="21"/>
        <v>0</v>
      </c>
      <c r="K26" s="69">
        <v>0</v>
      </c>
      <c r="L26" s="69">
        <v>0</v>
      </c>
      <c r="M26" s="69">
        <v>0</v>
      </c>
      <c r="N26" s="69">
        <f t="shared" si="22"/>
        <v>0</v>
      </c>
      <c r="O26" s="69">
        <f t="shared" ref="O26:R26" si="26">G26+K26</f>
        <v>0</v>
      </c>
      <c r="P26" s="69">
        <f t="shared" si="26"/>
        <v>0</v>
      </c>
      <c r="Q26" s="69">
        <f t="shared" si="26"/>
        <v>0</v>
      </c>
      <c r="R26" s="69">
        <f t="shared" si="26"/>
        <v>0</v>
      </c>
      <c r="S26" s="69">
        <f t="shared" ref="S26:U26" si="27">C26-O26</f>
        <v>67.62</v>
      </c>
      <c r="T26" s="69">
        <f t="shared" si="27"/>
        <v>1.5</v>
      </c>
      <c r="U26" s="69">
        <f t="shared" si="27"/>
        <v>6.93</v>
      </c>
      <c r="V26" s="69">
        <f t="shared" si="25"/>
        <v>76.050000000000011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</row>
    <row r="27" spans="1:42" ht="18.75" customHeight="1">
      <c r="A27" s="66"/>
      <c r="B27" s="71" t="s">
        <v>231</v>
      </c>
      <c r="C27" s="73">
        <v>67.62</v>
      </c>
      <c r="D27" s="73">
        <v>1.5</v>
      </c>
      <c r="E27" s="73">
        <v>6.93</v>
      </c>
      <c r="F27" s="74">
        <f t="shared" si="20"/>
        <v>76.050000000000011</v>
      </c>
      <c r="G27" s="73">
        <f t="shared" ref="G27:J27" si="28">SUM(G25:G26)</f>
        <v>0</v>
      </c>
      <c r="H27" s="73">
        <f t="shared" si="28"/>
        <v>0</v>
      </c>
      <c r="I27" s="73">
        <f t="shared" si="28"/>
        <v>0</v>
      </c>
      <c r="J27" s="73">
        <f t="shared" si="28"/>
        <v>0</v>
      </c>
      <c r="K27" s="73">
        <v>0</v>
      </c>
      <c r="L27" s="73">
        <v>0</v>
      </c>
      <c r="M27" s="73">
        <v>0</v>
      </c>
      <c r="N27" s="73">
        <f t="shared" si="22"/>
        <v>0</v>
      </c>
      <c r="O27" s="73">
        <f t="shared" ref="O27:R27" si="29">G27+K27</f>
        <v>0</v>
      </c>
      <c r="P27" s="73">
        <f t="shared" si="29"/>
        <v>0</v>
      </c>
      <c r="Q27" s="73">
        <f t="shared" si="29"/>
        <v>0</v>
      </c>
      <c r="R27" s="73">
        <f t="shared" si="29"/>
        <v>0</v>
      </c>
      <c r="S27" s="73">
        <f t="shared" ref="S27:U27" si="30">C27-O27</f>
        <v>67.62</v>
      </c>
      <c r="T27" s="73">
        <f t="shared" si="30"/>
        <v>1.5</v>
      </c>
      <c r="U27" s="73">
        <f t="shared" si="30"/>
        <v>6.93</v>
      </c>
      <c r="V27" s="73">
        <f t="shared" si="25"/>
        <v>76.050000000000011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</row>
    <row r="28" spans="1:42" ht="18.75" customHeight="1">
      <c r="A28" s="66"/>
      <c r="B28" s="71" t="s">
        <v>245</v>
      </c>
      <c r="C28" s="73">
        <f t="shared" ref="C28:F28" si="31">C23+C27</f>
        <v>2453.2199999999998</v>
      </c>
      <c r="D28" s="73">
        <f t="shared" si="31"/>
        <v>56.978999999999999</v>
      </c>
      <c r="E28" s="73">
        <f t="shared" si="31"/>
        <v>339.8</v>
      </c>
      <c r="F28" s="73">
        <f t="shared" si="31"/>
        <v>2849.9989999999998</v>
      </c>
      <c r="G28" s="73">
        <f t="shared" ref="G28:I28" si="32">SUM(G23:G27)</f>
        <v>735.74507500000004</v>
      </c>
      <c r="H28" s="73">
        <f t="shared" si="32"/>
        <v>11.739311999999998</v>
      </c>
      <c r="I28" s="73">
        <f t="shared" si="32"/>
        <v>67.745613000000006</v>
      </c>
      <c r="J28" s="73">
        <f>SUM(G28:I28)</f>
        <v>815.23000000000013</v>
      </c>
      <c r="K28" s="73">
        <f t="shared" ref="K28:V28" si="33">K23+K27</f>
        <v>1019.24</v>
      </c>
      <c r="L28" s="73">
        <f t="shared" si="33"/>
        <v>23.703199999999999</v>
      </c>
      <c r="M28" s="73">
        <f t="shared" si="33"/>
        <v>142.21899999999999</v>
      </c>
      <c r="N28" s="73">
        <f t="shared" si="33"/>
        <v>1185.1622</v>
      </c>
      <c r="O28" s="73">
        <f t="shared" si="33"/>
        <v>1754.9850750000001</v>
      </c>
      <c r="P28" s="73">
        <f t="shared" si="33"/>
        <v>35.442511999999994</v>
      </c>
      <c r="Q28" s="73">
        <f t="shared" si="33"/>
        <v>209.96461299999999</v>
      </c>
      <c r="R28" s="73">
        <f t="shared" si="33"/>
        <v>2000.3922000000002</v>
      </c>
      <c r="S28" s="73">
        <f t="shared" si="33"/>
        <v>698.23492499999986</v>
      </c>
      <c r="T28" s="73">
        <f t="shared" si="33"/>
        <v>21.536488000000006</v>
      </c>
      <c r="U28" s="73">
        <f t="shared" si="33"/>
        <v>129.83538700000003</v>
      </c>
      <c r="V28" s="73">
        <f t="shared" si="33"/>
        <v>849.60679999999979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</row>
    <row r="29" spans="1:42" ht="12.75" customHeight="1">
      <c r="A29" s="1"/>
      <c r="B29" s="7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1"/>
      <c r="B30" s="72"/>
      <c r="C30" s="27"/>
      <c r="D30" s="27"/>
      <c r="E30" s="27" t="s">
        <v>246</v>
      </c>
      <c r="F30" s="27"/>
      <c r="G30" s="27"/>
      <c r="H30" s="27"/>
      <c r="I30" s="27"/>
      <c r="J30" s="27">
        <f>19.39+25.24</f>
        <v>44.629999999999995</v>
      </c>
      <c r="K30" s="27">
        <f>7.27+26.2</f>
        <v>33.47</v>
      </c>
      <c r="L30" s="27"/>
      <c r="M30" s="27"/>
      <c r="N30" s="27">
        <f>J22/6</f>
        <v>16.373333333333331</v>
      </c>
      <c r="O30" s="24"/>
      <c r="P30" s="24"/>
      <c r="Q30" s="24"/>
      <c r="R30" s="27"/>
      <c r="S30" s="27"/>
      <c r="T30" s="27"/>
      <c r="U30" s="27"/>
      <c r="V30" s="2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4.25" customHeight="1">
      <c r="A31" s="1"/>
      <c r="B31" s="72"/>
      <c r="C31" s="27"/>
      <c r="D31" s="27"/>
      <c r="E31" s="27"/>
      <c r="F31" s="27"/>
      <c r="G31" s="27"/>
      <c r="H31" s="27"/>
      <c r="I31" s="27"/>
      <c r="J31" s="27">
        <f>252.81+28.38+333.24</f>
        <v>614.43000000000006</v>
      </c>
      <c r="K31" s="27"/>
      <c r="L31" s="27"/>
      <c r="M31" s="27"/>
      <c r="N31" s="27">
        <f>N30*4</f>
        <v>65.493333333333325</v>
      </c>
      <c r="O31" s="24"/>
      <c r="P31" s="24"/>
      <c r="Q31" s="24"/>
      <c r="R31" s="27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4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f>42.01+35.63+20.6</f>
        <v>98.240000000000009</v>
      </c>
      <c r="K32" s="1"/>
      <c r="L32" s="1"/>
      <c r="M32" s="1"/>
      <c r="N32" s="1"/>
      <c r="O32" s="24"/>
      <c r="P32" s="24"/>
      <c r="Q32" s="24"/>
      <c r="R32" s="2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37.5" customHeight="1">
      <c r="A33" s="29"/>
      <c r="B33" s="335" t="s">
        <v>1040</v>
      </c>
      <c r="C33" s="386" t="s">
        <v>247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24"/>
      <c r="X33" s="24"/>
      <c r="Y33" s="24"/>
      <c r="Z33" s="24"/>
      <c r="AA33" s="24"/>
      <c r="AB33" s="24"/>
      <c r="AC33" s="24"/>
      <c r="AD33" s="2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 customHeight="1">
      <c r="A34" s="385" t="s">
        <v>248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 customHeight="1">
      <c r="A35" s="387" t="s">
        <v>249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45"/>
      <c r="X35" s="45"/>
      <c r="Y35" s="45"/>
      <c r="Z35" s="45"/>
      <c r="AA35" s="45"/>
      <c r="AB35" s="45"/>
      <c r="AC35" s="45"/>
      <c r="AD35" s="45"/>
      <c r="AE35" s="56"/>
      <c r="AF35" s="56"/>
      <c r="AG35" s="56"/>
      <c r="AH35" s="56"/>
      <c r="AI35" s="56"/>
      <c r="AJ35" s="56"/>
      <c r="AK35" s="56"/>
      <c r="AL35" s="1"/>
      <c r="AM35" s="1"/>
      <c r="AN35" s="1"/>
      <c r="AO35" s="1"/>
      <c r="AP35" s="1"/>
    </row>
    <row r="36" spans="1:42" ht="12.75" customHeight="1">
      <c r="A36" s="388" t="s">
        <v>250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2"/>
      <c r="X36" s="2"/>
      <c r="Y36" s="2"/>
      <c r="Z36" s="2"/>
      <c r="AA36" s="1"/>
      <c r="AB36" s="1"/>
      <c r="AC36" s="1"/>
      <c r="AD36" s="1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 customHeight="1">
      <c r="A37" s="1"/>
      <c r="B37" s="1"/>
      <c r="C37" s="1" t="s">
        <v>164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</sheetData>
  <mergeCells count="20">
    <mergeCell ref="G4:O4"/>
    <mergeCell ref="A5:U5"/>
    <mergeCell ref="A6:U6"/>
    <mergeCell ref="A8:U8"/>
    <mergeCell ref="S13:V14"/>
    <mergeCell ref="U12:V12"/>
    <mergeCell ref="A10:C10"/>
    <mergeCell ref="AB12:AD12"/>
    <mergeCell ref="A34:AD34"/>
    <mergeCell ref="C33:V33"/>
    <mergeCell ref="A35:V35"/>
    <mergeCell ref="A36:V36"/>
    <mergeCell ref="A13:A14"/>
    <mergeCell ref="B13:B14"/>
    <mergeCell ref="G13:R13"/>
    <mergeCell ref="Y19:AB19"/>
    <mergeCell ref="C13:F14"/>
    <mergeCell ref="G14:J14"/>
    <mergeCell ref="K14:N14"/>
    <mergeCell ref="O14:R14"/>
  </mergeCells>
  <printOptions horizontalCentered="1"/>
  <pageMargins left="0.70866141732283472" right="0.70866141732283472" top="0.23622047244094491" bottom="0" header="0" footer="0"/>
  <pageSetup paperSize="9" scale="5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00"/>
  <sheetViews>
    <sheetView workbookViewId="0">
      <selection activeCell="A24" sqref="A24"/>
    </sheetView>
  </sheetViews>
  <sheetFormatPr defaultColWidth="12.5703125" defaultRowHeight="15" customHeight="1"/>
  <cols>
    <col min="1" max="1" width="5.7109375" customWidth="1"/>
    <col min="2" max="2" width="9.7109375" customWidth="1"/>
    <col min="3" max="5" width="8.570312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5703125" customWidth="1"/>
    <col min="12" max="12" width="9.140625" hidden="1" customWidth="1"/>
  </cols>
  <sheetData>
    <row r="1" spans="1:12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343"/>
      <c r="J1" s="495" t="s">
        <v>765</v>
      </c>
      <c r="K1" s="343"/>
    </row>
    <row r="2" spans="1:12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2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ht="27" customHeight="1">
      <c r="A4" s="496" t="s">
        <v>766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2" ht="12.75" customHeight="1">
      <c r="A5" s="498" t="s">
        <v>779</v>
      </c>
      <c r="B5" s="397"/>
      <c r="C5" s="397"/>
      <c r="D5" s="91"/>
      <c r="E5" s="91"/>
      <c r="F5" s="91"/>
      <c r="G5" s="91"/>
      <c r="H5" s="91"/>
      <c r="I5" s="90"/>
      <c r="J5" s="497" t="s">
        <v>283</v>
      </c>
      <c r="K5" s="397"/>
      <c r="L5" s="397"/>
    </row>
    <row r="6" spans="1:12" ht="27.75" customHeight="1">
      <c r="A6" s="471" t="s">
        <v>7</v>
      </c>
      <c r="B6" s="471" t="s">
        <v>8</v>
      </c>
      <c r="C6" s="471" t="s">
        <v>768</v>
      </c>
      <c r="D6" s="472" t="s">
        <v>769</v>
      </c>
      <c r="E6" s="400"/>
      <c r="F6" s="400"/>
      <c r="G6" s="400"/>
      <c r="H6" s="401"/>
      <c r="I6" s="472" t="s">
        <v>770</v>
      </c>
      <c r="J6" s="400"/>
      <c r="K6" s="401"/>
    </row>
    <row r="7" spans="1:12" ht="90" customHeight="1">
      <c r="A7" s="390"/>
      <c r="B7" s="390"/>
      <c r="C7" s="390"/>
      <c r="D7" s="188" t="s">
        <v>771</v>
      </c>
      <c r="E7" s="188" t="s">
        <v>728</v>
      </c>
      <c r="F7" s="188" t="s">
        <v>772</v>
      </c>
      <c r="G7" s="188" t="s">
        <v>773</v>
      </c>
      <c r="H7" s="188" t="s">
        <v>774</v>
      </c>
      <c r="I7" s="188" t="s">
        <v>775</v>
      </c>
      <c r="J7" s="188" t="s">
        <v>776</v>
      </c>
      <c r="K7" s="188" t="s">
        <v>777</v>
      </c>
    </row>
    <row r="8" spans="1:12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1" t="s">
        <v>326</v>
      </c>
      <c r="I8" s="111" t="s">
        <v>554</v>
      </c>
      <c r="J8" s="111" t="s">
        <v>555</v>
      </c>
      <c r="K8" s="111" t="s">
        <v>556</v>
      </c>
    </row>
    <row r="9" spans="1:12" ht="12.75" customHeight="1">
      <c r="A9" s="136"/>
      <c r="B9" s="136"/>
      <c r="C9" s="14"/>
      <c r="D9" s="14"/>
      <c r="E9" s="14"/>
      <c r="F9" s="14"/>
      <c r="G9" s="14"/>
      <c r="H9" s="14"/>
      <c r="I9" s="14"/>
      <c r="J9" s="14"/>
      <c r="K9" s="14"/>
    </row>
    <row r="10" spans="1:12" ht="12.75" customHeight="1">
      <c r="A10" s="63">
        <v>1</v>
      </c>
      <c r="B10" s="66" t="s">
        <v>327</v>
      </c>
      <c r="C10" s="23">
        <v>63</v>
      </c>
      <c r="D10" s="23">
        <v>874</v>
      </c>
      <c r="E10" s="23">
        <v>82337</v>
      </c>
      <c r="F10" s="23">
        <v>131</v>
      </c>
      <c r="G10" s="23">
        <v>1401</v>
      </c>
      <c r="H10" s="23">
        <f>F10+G10</f>
        <v>1532</v>
      </c>
      <c r="I10" s="23">
        <v>10.47</v>
      </c>
      <c r="J10" s="23">
        <v>112.03</v>
      </c>
      <c r="K10" s="23">
        <f>SUM(I10:J10)</f>
        <v>122.5</v>
      </c>
    </row>
    <row r="11" spans="1:12" ht="12.75" customHeight="1">
      <c r="A11" s="63"/>
      <c r="B11" s="66"/>
      <c r="C11" s="23"/>
      <c r="D11" s="23"/>
      <c r="E11" s="130"/>
      <c r="F11" s="23"/>
      <c r="G11" s="23"/>
      <c r="H11" s="23"/>
      <c r="I11" s="23"/>
      <c r="J11" s="23"/>
      <c r="K11" s="23"/>
    </row>
    <row r="12" spans="1:12" ht="12.75" customHeight="1">
      <c r="A12" s="63">
        <v>2</v>
      </c>
      <c r="B12" s="66" t="s">
        <v>328</v>
      </c>
      <c r="C12" s="23">
        <v>40</v>
      </c>
      <c r="D12" s="23">
        <v>594</v>
      </c>
      <c r="E12" s="23">
        <v>57526</v>
      </c>
      <c r="F12" s="23">
        <v>94</v>
      </c>
      <c r="G12" s="23">
        <v>997</v>
      </c>
      <c r="H12" s="23">
        <f>F12+G12</f>
        <v>1091</v>
      </c>
      <c r="I12" s="23">
        <v>7.52</v>
      </c>
      <c r="J12" s="23">
        <v>79.72</v>
      </c>
      <c r="K12" s="23">
        <f>SUM(I12:J12)</f>
        <v>87.24</v>
      </c>
    </row>
    <row r="13" spans="1:12" ht="12.75" customHeight="1">
      <c r="A13" s="185"/>
      <c r="B13" s="185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2.75" customHeight="1">
      <c r="A14" s="28" t="s">
        <v>16</v>
      </c>
      <c r="B14" s="14"/>
      <c r="C14" s="23">
        <f t="shared" ref="C14:K14" si="0">SUM(C10+C12)</f>
        <v>103</v>
      </c>
      <c r="D14" s="23">
        <f t="shared" si="0"/>
        <v>1468</v>
      </c>
      <c r="E14" s="23">
        <f t="shared" si="0"/>
        <v>139863</v>
      </c>
      <c r="F14" s="23">
        <f t="shared" si="0"/>
        <v>225</v>
      </c>
      <c r="G14" s="23">
        <f t="shared" si="0"/>
        <v>2398</v>
      </c>
      <c r="H14" s="23">
        <f t="shared" si="0"/>
        <v>2623</v>
      </c>
      <c r="I14" s="23">
        <f t="shared" si="0"/>
        <v>17.990000000000002</v>
      </c>
      <c r="J14" s="23">
        <f t="shared" si="0"/>
        <v>191.75</v>
      </c>
      <c r="K14" s="23">
        <f t="shared" si="0"/>
        <v>209.74</v>
      </c>
    </row>
    <row r="15" spans="1:12" ht="12.75" customHeight="1"/>
    <row r="16" spans="1:12" ht="12.75" customHeight="1">
      <c r="A16" s="2" t="s">
        <v>778</v>
      </c>
    </row>
    <row r="17" spans="1:12" ht="12.75" customHeight="1"/>
    <row r="18" spans="1:12" ht="12.75" customHeight="1"/>
    <row r="19" spans="1:12" ht="12.75" customHeight="1"/>
    <row r="20" spans="1:12" ht="12.75" customHeight="1"/>
    <row r="21" spans="1:12" ht="12.75" customHeight="1">
      <c r="A21" s="2"/>
      <c r="B21" s="2"/>
      <c r="C21" s="2"/>
      <c r="D21" s="2"/>
      <c r="I21" s="386" t="s">
        <v>23</v>
      </c>
      <c r="J21" s="343"/>
      <c r="K21" s="343"/>
    </row>
    <row r="22" spans="1:12" ht="15.75" customHeight="1">
      <c r="A22" s="2"/>
      <c r="B22" s="2"/>
      <c r="C22" s="2"/>
      <c r="D22" s="2"/>
      <c r="I22" s="386" t="s">
        <v>213</v>
      </c>
      <c r="J22" s="343"/>
      <c r="K22" s="343"/>
      <c r="L22" s="76"/>
    </row>
    <row r="23" spans="1:12" ht="15.75" customHeight="1">
      <c r="A23" s="2"/>
      <c r="B23" s="2"/>
      <c r="C23" s="2"/>
      <c r="D23" s="2"/>
      <c r="I23" s="386" t="s">
        <v>308</v>
      </c>
      <c r="J23" s="343"/>
      <c r="K23" s="343"/>
      <c r="L23" s="76"/>
    </row>
    <row r="24" spans="1:12" ht="12.75" customHeight="1">
      <c r="A24" s="335" t="s">
        <v>1040</v>
      </c>
      <c r="C24" s="2"/>
      <c r="D24" s="2"/>
      <c r="I24" s="402" t="s">
        <v>215</v>
      </c>
      <c r="J24" s="343"/>
      <c r="K24" s="2"/>
    </row>
    <row r="25" spans="1:12" ht="12.75" customHeight="1"/>
    <row r="26" spans="1:12" ht="12.75" customHeight="1"/>
    <row r="27" spans="1:12" ht="12.75" customHeight="1">
      <c r="E27" s="221"/>
      <c r="F27" s="221"/>
      <c r="G27" s="1"/>
    </row>
    <row r="28" spans="1:12" ht="12.75" customHeight="1">
      <c r="E28" s="221"/>
      <c r="F28" s="221"/>
      <c r="G28" s="1"/>
    </row>
    <row r="29" spans="1:12" ht="12.75" customHeight="1">
      <c r="E29" s="221"/>
      <c r="F29" s="221"/>
      <c r="G29" s="1"/>
    </row>
    <row r="30" spans="1:12" ht="12.75" customHeight="1">
      <c r="E30" s="1"/>
      <c r="F30" s="1"/>
      <c r="G30" s="1"/>
    </row>
    <row r="31" spans="1:12" ht="12.75" customHeight="1">
      <c r="E31" s="1"/>
      <c r="F31" s="1"/>
      <c r="G31" s="1"/>
    </row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5">
    <mergeCell ref="I23:K23"/>
    <mergeCell ref="I24:J24"/>
    <mergeCell ref="A6:A7"/>
    <mergeCell ref="B6:B7"/>
    <mergeCell ref="D6:H6"/>
    <mergeCell ref="I6:K6"/>
    <mergeCell ref="J5:L5"/>
    <mergeCell ref="I22:K22"/>
    <mergeCell ref="I21:K21"/>
    <mergeCell ref="A1:I1"/>
    <mergeCell ref="J1:K1"/>
    <mergeCell ref="A2:K2"/>
    <mergeCell ref="C6:C7"/>
    <mergeCell ref="A5:C5"/>
    <mergeCell ref="A4:K4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0"/>
  <sheetViews>
    <sheetView workbookViewId="0">
      <selection activeCell="A23" sqref="A23"/>
    </sheetView>
  </sheetViews>
  <sheetFormatPr defaultColWidth="12.5703125" defaultRowHeight="15" customHeight="1"/>
  <cols>
    <col min="1" max="1" width="7.85546875" customWidth="1"/>
    <col min="2" max="6" width="8.57031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203" t="s">
        <v>780</v>
      </c>
    </row>
    <row r="2" spans="1:15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15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5" ht="12.75" customHeight="1">
      <c r="A4" s="426" t="s">
        <v>781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</row>
    <row r="5" spans="1:15" ht="12.75" customHeight="1">
      <c r="A5" s="498" t="s">
        <v>782</v>
      </c>
      <c r="B5" s="397"/>
      <c r="C5" s="397"/>
      <c r="D5" s="91"/>
      <c r="E5" s="91"/>
      <c r="F5" s="91"/>
      <c r="G5" s="91"/>
      <c r="H5" s="91"/>
      <c r="I5" s="91"/>
      <c r="J5" s="91"/>
      <c r="K5" s="90"/>
      <c r="M5" s="497" t="s">
        <v>283</v>
      </c>
      <c r="N5" s="397"/>
      <c r="O5" s="397"/>
    </row>
    <row r="6" spans="1:15" ht="44.25" customHeight="1">
      <c r="A6" s="471" t="s">
        <v>7</v>
      </c>
      <c r="B6" s="471" t="s">
        <v>8</v>
      </c>
      <c r="C6" s="471" t="s">
        <v>783</v>
      </c>
      <c r="D6" s="471" t="s">
        <v>784</v>
      </c>
      <c r="E6" s="471" t="s">
        <v>785</v>
      </c>
      <c r="F6" s="471" t="s">
        <v>786</v>
      </c>
      <c r="G6" s="471" t="s">
        <v>787</v>
      </c>
      <c r="H6" s="472" t="s">
        <v>788</v>
      </c>
      <c r="I6" s="401"/>
      <c r="J6" s="472" t="s">
        <v>789</v>
      </c>
      <c r="K6" s="401"/>
      <c r="L6" s="472" t="s">
        <v>790</v>
      </c>
      <c r="M6" s="401"/>
      <c r="N6" s="472" t="s">
        <v>791</v>
      </c>
      <c r="O6" s="401"/>
    </row>
    <row r="7" spans="1:15" ht="54" customHeight="1">
      <c r="A7" s="390"/>
      <c r="B7" s="390"/>
      <c r="C7" s="390"/>
      <c r="D7" s="390"/>
      <c r="E7" s="390"/>
      <c r="F7" s="390"/>
      <c r="G7" s="390"/>
      <c r="H7" s="188" t="s">
        <v>792</v>
      </c>
      <c r="I7" s="188" t="s">
        <v>793</v>
      </c>
      <c r="J7" s="188" t="s">
        <v>792</v>
      </c>
      <c r="K7" s="188" t="s">
        <v>793</v>
      </c>
      <c r="L7" s="188" t="s">
        <v>792</v>
      </c>
      <c r="M7" s="188" t="s">
        <v>793</v>
      </c>
      <c r="N7" s="188" t="s">
        <v>792</v>
      </c>
      <c r="O7" s="188" t="s">
        <v>793</v>
      </c>
    </row>
    <row r="8" spans="1:15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1" t="s">
        <v>326</v>
      </c>
      <c r="I8" s="111" t="s">
        <v>554</v>
      </c>
      <c r="J8" s="111" t="s">
        <v>555</v>
      </c>
      <c r="K8" s="111" t="s">
        <v>556</v>
      </c>
      <c r="L8" s="111" t="s">
        <v>557</v>
      </c>
      <c r="M8" s="111" t="s">
        <v>678</v>
      </c>
      <c r="N8" s="111" t="s">
        <v>679</v>
      </c>
      <c r="O8" s="111" t="s">
        <v>794</v>
      </c>
    </row>
    <row r="9" spans="1:15" ht="12.75" customHeight="1">
      <c r="A9" s="136"/>
      <c r="B9" s="136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12.75" customHeight="1">
      <c r="A10" s="63">
        <v>1</v>
      </c>
      <c r="B10" s="66" t="s">
        <v>327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</row>
    <row r="11" spans="1:15" ht="12.75" customHeight="1">
      <c r="A11" s="63"/>
      <c r="B11" s="66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12.75" customHeight="1">
      <c r="A12" s="63">
        <v>2</v>
      </c>
      <c r="B12" s="66" t="s">
        <v>328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</row>
    <row r="13" spans="1:15" ht="12.75" customHeight="1">
      <c r="A13" s="185"/>
      <c r="B13" s="18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12.75" customHeight="1">
      <c r="A14" s="28" t="s">
        <v>16</v>
      </c>
      <c r="B14" s="14"/>
      <c r="C14" s="28">
        <f t="shared" ref="C14:O14" si="0">SUM(C10+C12)</f>
        <v>0</v>
      </c>
      <c r="D14" s="28">
        <f t="shared" si="0"/>
        <v>0</v>
      </c>
      <c r="E14" s="28">
        <f t="shared" si="0"/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</row>
    <row r="15" spans="1:15" ht="12.75" customHeight="1">
      <c r="A15" s="29"/>
      <c r="B15" s="1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 customHeight="1">
      <c r="A16" s="29"/>
      <c r="B16" s="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 customHeight="1">
      <c r="A17" s="29"/>
      <c r="B17" s="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 customHeight="1">
      <c r="A18" s="29"/>
      <c r="B18" s="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 customHeight="1"/>
    <row r="20" spans="1:15" ht="12.75" customHeight="1">
      <c r="A20" s="2"/>
      <c r="B20" s="2"/>
      <c r="C20" s="2"/>
      <c r="D20" s="2"/>
      <c r="L20" s="386" t="s">
        <v>23</v>
      </c>
      <c r="M20" s="343"/>
      <c r="N20" s="343"/>
      <c r="O20" s="343"/>
    </row>
    <row r="21" spans="1:15" ht="12.75" customHeight="1">
      <c r="A21" s="2"/>
      <c r="B21" s="2"/>
      <c r="C21" s="2"/>
      <c r="D21" s="2"/>
      <c r="L21" s="386" t="s">
        <v>213</v>
      </c>
      <c r="M21" s="343"/>
      <c r="N21" s="343"/>
      <c r="O21" s="343"/>
    </row>
    <row r="22" spans="1:15" ht="12.75" customHeight="1">
      <c r="A22" s="2"/>
      <c r="B22" s="2"/>
      <c r="C22" s="2"/>
      <c r="D22" s="2"/>
      <c r="L22" s="386" t="s">
        <v>308</v>
      </c>
      <c r="M22" s="343"/>
      <c r="N22" s="343"/>
      <c r="O22" s="343"/>
    </row>
    <row r="23" spans="1:15" ht="12.75" customHeight="1">
      <c r="A23" s="335" t="s">
        <v>1040</v>
      </c>
      <c r="C23" s="2"/>
      <c r="D23" s="2"/>
      <c r="L23" s="402" t="s">
        <v>215</v>
      </c>
      <c r="M23" s="343"/>
      <c r="N23" s="343"/>
      <c r="O23" s="2"/>
    </row>
    <row r="24" spans="1:15" ht="12.75" customHeight="1"/>
    <row r="25" spans="1:15" ht="12.75" customHeight="1"/>
    <row r="26" spans="1:15" ht="12.75" customHeight="1"/>
    <row r="27" spans="1:15" ht="12.75" customHeight="1"/>
    <row r="28" spans="1:15" ht="12.75" customHeight="1"/>
    <row r="29" spans="1:15" ht="12.75" customHeight="1"/>
    <row r="30" spans="1:15" ht="12.75" customHeight="1"/>
    <row r="31" spans="1:15" ht="12.75" customHeight="1"/>
    <row r="32" spans="1:1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0">
    <mergeCell ref="L21:O21"/>
    <mergeCell ref="L22:O22"/>
    <mergeCell ref="L23:N23"/>
    <mergeCell ref="L20:O20"/>
    <mergeCell ref="F6:F7"/>
    <mergeCell ref="G6:G7"/>
    <mergeCell ref="H6:I6"/>
    <mergeCell ref="J6:K6"/>
    <mergeCell ref="L6:M6"/>
    <mergeCell ref="N6:O6"/>
    <mergeCell ref="A4:O4"/>
    <mergeCell ref="A5:C5"/>
    <mergeCell ref="A1:N1"/>
    <mergeCell ref="A2:O2"/>
    <mergeCell ref="A6:A7"/>
    <mergeCell ref="B6:B7"/>
    <mergeCell ref="E6:E7"/>
    <mergeCell ref="C6:C7"/>
    <mergeCell ref="D6:D7"/>
    <mergeCell ref="M5:O5"/>
  </mergeCells>
  <printOptions horizontalCentered="1"/>
  <pageMargins left="0.70866141732283472" right="0.70866141732283472" top="0.23622047244094491" bottom="0" header="0" footer="0"/>
  <pageSetup paperSize="9" scale="8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00"/>
  <sheetViews>
    <sheetView workbookViewId="0">
      <selection activeCell="A23" sqref="A23"/>
    </sheetView>
  </sheetViews>
  <sheetFormatPr defaultColWidth="12.5703125" defaultRowHeight="15" customHeight="1"/>
  <cols>
    <col min="1" max="1" width="8.5703125" customWidth="1"/>
    <col min="2" max="2" width="16.42578125" customWidth="1"/>
    <col min="3" max="3" width="12" customWidth="1"/>
    <col min="4" max="4" width="15.140625" customWidth="1"/>
    <col min="5" max="5" width="8.7109375" customWidth="1"/>
    <col min="6" max="6" width="7.28515625" customWidth="1"/>
    <col min="7" max="7" width="7.42578125" customWidth="1"/>
    <col min="8" max="8" width="6.42578125" customWidth="1"/>
    <col min="9" max="9" width="6.5703125" customWidth="1"/>
    <col min="10" max="10" width="6.7109375" customWidth="1"/>
    <col min="11" max="11" width="7.140625" customWidth="1"/>
    <col min="12" max="12" width="8.140625" customWidth="1"/>
    <col min="13" max="13" width="9.28515625" customWidth="1"/>
    <col min="14" max="16" width="11.42578125" customWidth="1"/>
  </cols>
  <sheetData>
    <row r="1" spans="1:16" ht="12.75" customHeight="1">
      <c r="A1" s="2"/>
      <c r="B1" s="2"/>
      <c r="C1" s="2"/>
      <c r="D1" s="2"/>
      <c r="E1" s="2"/>
      <c r="F1" s="2"/>
      <c r="G1" s="2"/>
      <c r="H1" s="402"/>
      <c r="I1" s="343"/>
      <c r="J1" s="2"/>
      <c r="K1" s="2"/>
      <c r="L1" s="225" t="s">
        <v>795</v>
      </c>
      <c r="M1" s="2"/>
      <c r="N1" s="2"/>
      <c r="O1" s="2"/>
      <c r="P1" s="2"/>
    </row>
    <row r="2" spans="1:16" ht="12.75" customHeight="1">
      <c r="A2" s="2"/>
      <c r="B2" s="2"/>
      <c r="C2" s="2"/>
      <c r="D2" s="402" t="s">
        <v>796</v>
      </c>
      <c r="E2" s="343"/>
      <c r="F2" s="343"/>
      <c r="G2" s="343"/>
      <c r="H2" s="29"/>
      <c r="I2" s="29"/>
      <c r="J2" s="2"/>
      <c r="K2" s="2"/>
      <c r="L2" s="225"/>
      <c r="M2" s="2"/>
      <c r="N2" s="2"/>
      <c r="O2" s="2"/>
      <c r="P2" s="2"/>
    </row>
    <row r="3" spans="1:16" ht="12.75" customHeight="1">
      <c r="A3" s="342" t="s">
        <v>797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15"/>
      <c r="O3" s="15"/>
      <c r="P3" s="15"/>
    </row>
    <row r="4" spans="1:16" ht="20.25" customHeight="1">
      <c r="A4" s="342" t="s">
        <v>798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15"/>
      <c r="O4" s="15"/>
      <c r="P4" s="15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498" t="s">
        <v>799</v>
      </c>
      <c r="B6" s="397"/>
      <c r="C6" s="39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440" t="s">
        <v>283</v>
      </c>
      <c r="L8" s="343"/>
      <c r="M8" s="343"/>
      <c r="N8" s="343"/>
      <c r="O8" s="343"/>
      <c r="P8" s="343"/>
    </row>
    <row r="9" spans="1:16" ht="20.25" customHeight="1">
      <c r="A9" s="471" t="s">
        <v>7</v>
      </c>
      <c r="B9" s="471" t="s">
        <v>8</v>
      </c>
      <c r="C9" s="474" t="s">
        <v>800</v>
      </c>
      <c r="D9" s="474" t="s">
        <v>801</v>
      </c>
      <c r="E9" s="475" t="s">
        <v>802</v>
      </c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1"/>
    </row>
    <row r="10" spans="1:16" ht="35.25" customHeight="1">
      <c r="A10" s="409"/>
      <c r="B10" s="409"/>
      <c r="C10" s="390"/>
      <c r="D10" s="390"/>
      <c r="E10" s="226" t="s">
        <v>803</v>
      </c>
      <c r="F10" s="226" t="s">
        <v>804</v>
      </c>
      <c r="G10" s="226" t="s">
        <v>805</v>
      </c>
      <c r="H10" s="226" t="s">
        <v>806</v>
      </c>
      <c r="I10" s="226" t="s">
        <v>807</v>
      </c>
      <c r="J10" s="226" t="s">
        <v>808</v>
      </c>
      <c r="K10" s="226" t="s">
        <v>809</v>
      </c>
      <c r="L10" s="226" t="s">
        <v>810</v>
      </c>
      <c r="M10" s="226" t="s">
        <v>811</v>
      </c>
      <c r="N10" s="58" t="s">
        <v>812</v>
      </c>
      <c r="O10" s="58" t="s">
        <v>813</v>
      </c>
      <c r="P10" s="58" t="s">
        <v>814</v>
      </c>
    </row>
    <row r="11" spans="1:16" ht="12.7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2">
        <v>12</v>
      </c>
      <c r="M11" s="112">
        <v>13</v>
      </c>
      <c r="N11" s="112">
        <v>14</v>
      </c>
      <c r="O11" s="112">
        <v>15</v>
      </c>
      <c r="P11" s="112">
        <v>16</v>
      </c>
    </row>
    <row r="12" spans="1:16" ht="12.75" customHeight="1">
      <c r="A12" s="136"/>
      <c r="B12" s="1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.75" customHeight="1">
      <c r="A13" s="63">
        <v>1</v>
      </c>
      <c r="B13" s="66" t="s">
        <v>327</v>
      </c>
      <c r="C13" s="28">
        <v>876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</row>
    <row r="14" spans="1:16" ht="12.75" customHeight="1">
      <c r="A14" s="63"/>
      <c r="B14" s="66"/>
      <c r="C14" s="28"/>
      <c r="D14" s="28"/>
      <c r="E14" s="23"/>
      <c r="F14" s="23"/>
      <c r="G14" s="23"/>
      <c r="H14" s="23"/>
      <c r="I14" s="28"/>
      <c r="J14" s="28"/>
      <c r="K14" s="28"/>
      <c r="L14" s="28"/>
      <c r="M14" s="28"/>
      <c r="N14" s="28"/>
      <c r="O14" s="28"/>
      <c r="P14" s="28"/>
    </row>
    <row r="15" spans="1:16" ht="12.75" customHeight="1">
      <c r="A15" s="63">
        <v>2</v>
      </c>
      <c r="B15" s="66" t="s">
        <v>328</v>
      </c>
      <c r="C15" s="28">
        <v>594</v>
      </c>
      <c r="D15" s="28">
        <v>581</v>
      </c>
      <c r="E15" s="28">
        <v>581</v>
      </c>
      <c r="F15" s="28">
        <v>581</v>
      </c>
      <c r="G15" s="28">
        <v>581</v>
      </c>
      <c r="H15" s="28">
        <v>581</v>
      </c>
      <c r="I15" s="28">
        <v>581</v>
      </c>
      <c r="J15" s="28">
        <v>581</v>
      </c>
      <c r="K15" s="28">
        <v>581</v>
      </c>
      <c r="L15" s="28">
        <v>581</v>
      </c>
      <c r="M15" s="28">
        <v>581</v>
      </c>
      <c r="N15" s="28">
        <v>581</v>
      </c>
      <c r="O15" s="28">
        <v>581</v>
      </c>
      <c r="P15" s="28">
        <v>581</v>
      </c>
    </row>
    <row r="16" spans="1:16" ht="12.75" customHeight="1">
      <c r="A16" s="185"/>
      <c r="B16" s="185"/>
      <c r="C16" s="19"/>
      <c r="D16" s="19"/>
      <c r="E16" s="19"/>
      <c r="F16" s="19"/>
      <c r="G16" s="19"/>
      <c r="H16" s="19"/>
      <c r="I16" s="19"/>
      <c r="J16" s="23"/>
      <c r="K16" s="23"/>
      <c r="L16" s="23"/>
      <c r="M16" s="23"/>
      <c r="N16" s="23"/>
      <c r="O16" s="23"/>
      <c r="P16" s="23"/>
    </row>
    <row r="17" spans="1:16" ht="12.75" customHeight="1">
      <c r="A17" s="51" t="s">
        <v>16</v>
      </c>
      <c r="B17" s="51"/>
      <c r="C17" s="28">
        <f t="shared" ref="C17:P17" si="0">SUM(C13+C15)</f>
        <v>1470</v>
      </c>
      <c r="D17" s="28">
        <f t="shared" si="0"/>
        <v>581</v>
      </c>
      <c r="E17" s="28">
        <f t="shared" si="0"/>
        <v>581</v>
      </c>
      <c r="F17" s="28">
        <f t="shared" si="0"/>
        <v>581</v>
      </c>
      <c r="G17" s="28">
        <f t="shared" si="0"/>
        <v>581</v>
      </c>
      <c r="H17" s="28">
        <f t="shared" si="0"/>
        <v>581</v>
      </c>
      <c r="I17" s="28">
        <f t="shared" si="0"/>
        <v>581</v>
      </c>
      <c r="J17" s="28">
        <f t="shared" si="0"/>
        <v>581</v>
      </c>
      <c r="K17" s="28">
        <f t="shared" si="0"/>
        <v>581</v>
      </c>
      <c r="L17" s="28">
        <f t="shared" si="0"/>
        <v>581</v>
      </c>
      <c r="M17" s="28">
        <f t="shared" si="0"/>
        <v>581</v>
      </c>
      <c r="N17" s="28">
        <f t="shared" si="0"/>
        <v>581</v>
      </c>
      <c r="O17" s="28">
        <f t="shared" si="0"/>
        <v>581</v>
      </c>
      <c r="P17" s="28">
        <f t="shared" si="0"/>
        <v>581</v>
      </c>
    </row>
    <row r="18" spans="1:1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customHeight="1">
      <c r="A20" s="2"/>
      <c r="B20" s="2"/>
      <c r="C20" s="2"/>
      <c r="D20" s="2"/>
      <c r="E20" s="2"/>
      <c r="F20" s="2"/>
      <c r="G20" s="2"/>
      <c r="H20" s="386" t="s">
        <v>23</v>
      </c>
      <c r="I20" s="343"/>
      <c r="J20" s="343"/>
      <c r="K20" s="343"/>
      <c r="L20" s="343"/>
      <c r="M20" s="343"/>
      <c r="N20" s="2"/>
      <c r="O20" s="2"/>
      <c r="P20" s="2"/>
    </row>
    <row r="21" spans="1:16" ht="12.75" customHeight="1">
      <c r="A21" s="2"/>
      <c r="B21" s="2"/>
      <c r="C21" s="2"/>
      <c r="D21" s="2"/>
      <c r="E21" s="2"/>
      <c r="F21" s="2"/>
      <c r="G21" s="2"/>
      <c r="H21" s="386" t="s">
        <v>213</v>
      </c>
      <c r="I21" s="343"/>
      <c r="J21" s="343"/>
      <c r="K21" s="343"/>
      <c r="L21" s="343"/>
      <c r="M21" s="343"/>
      <c r="N21" s="2"/>
      <c r="O21" s="2"/>
      <c r="P21" s="2"/>
    </row>
    <row r="22" spans="1:16" ht="12.75" customHeight="1">
      <c r="A22" s="2"/>
      <c r="B22" s="2"/>
      <c r="C22" s="2"/>
      <c r="D22" s="2"/>
      <c r="E22" s="2"/>
      <c r="F22" s="2"/>
      <c r="G22" s="2"/>
      <c r="H22" s="386" t="s">
        <v>308</v>
      </c>
      <c r="I22" s="343"/>
      <c r="J22" s="343"/>
      <c r="K22" s="343"/>
      <c r="L22" s="343"/>
      <c r="M22" s="343"/>
      <c r="N22" s="2"/>
      <c r="O22" s="2"/>
      <c r="P22" s="2"/>
    </row>
    <row r="23" spans="1:16" ht="12.75" customHeight="1">
      <c r="A23" s="335" t="s">
        <v>1040</v>
      </c>
      <c r="B23" s="2"/>
      <c r="C23" s="2"/>
      <c r="D23" s="2"/>
      <c r="E23" s="2"/>
      <c r="F23" s="2"/>
      <c r="G23" s="2"/>
      <c r="H23" s="402" t="s">
        <v>215</v>
      </c>
      <c r="I23" s="343"/>
      <c r="J23" s="343"/>
      <c r="K23" s="343"/>
      <c r="L23" s="2"/>
      <c r="M23" s="2"/>
      <c r="N23" s="2"/>
      <c r="O23" s="2"/>
      <c r="P23" s="2"/>
    </row>
    <row r="24" spans="1:1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</sheetData>
  <mergeCells count="15">
    <mergeCell ref="H21:M21"/>
    <mergeCell ref="H22:M22"/>
    <mergeCell ref="H23:K23"/>
    <mergeCell ref="H20:M20"/>
    <mergeCell ref="A3:M3"/>
    <mergeCell ref="A4:M4"/>
    <mergeCell ref="B9:B10"/>
    <mergeCell ref="H1:I1"/>
    <mergeCell ref="D2:G2"/>
    <mergeCell ref="C9:C10"/>
    <mergeCell ref="D9:D10"/>
    <mergeCell ref="E9:P9"/>
    <mergeCell ref="A6:C6"/>
    <mergeCell ref="A9:A10"/>
    <mergeCell ref="K8:P8"/>
  </mergeCells>
  <printOptions horizontalCentered="1"/>
  <pageMargins left="0.70866141732283472" right="0.70866141732283472" top="0.23622047244094491" bottom="0" header="0" footer="0"/>
  <pageSetup paperSize="9" scale="8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0"/>
  <sheetViews>
    <sheetView workbookViewId="0">
      <selection activeCell="A27" sqref="A27"/>
    </sheetView>
  </sheetViews>
  <sheetFormatPr defaultColWidth="12.5703125" defaultRowHeight="15" customHeight="1"/>
  <cols>
    <col min="1" max="1" width="8.5703125" customWidth="1"/>
    <col min="2" max="2" width="17.7109375" customWidth="1"/>
    <col min="3" max="3" width="11.28515625" customWidth="1"/>
    <col min="4" max="5" width="9.140625" customWidth="1"/>
    <col min="6" max="6" width="7.85546875" customWidth="1"/>
    <col min="7" max="7" width="8.42578125" customWidth="1"/>
    <col min="8" max="8" width="9.28515625" customWidth="1"/>
    <col min="9" max="9" width="10.28515625" customWidth="1"/>
    <col min="10" max="10" width="9.140625" customWidth="1"/>
    <col min="11" max="11" width="10.140625" customWidth="1"/>
    <col min="12" max="12" width="11" customWidth="1"/>
    <col min="13" max="15" width="9.140625" customWidth="1"/>
  </cols>
  <sheetData>
    <row r="1" spans="1:15" ht="12.75" customHeight="1">
      <c r="A1" s="2"/>
      <c r="B1" s="2"/>
      <c r="C1" s="2"/>
      <c r="D1" s="2"/>
      <c r="E1" s="2"/>
      <c r="F1" s="2"/>
      <c r="G1" s="402"/>
      <c r="H1" s="343"/>
      <c r="I1" s="2"/>
      <c r="J1" s="2"/>
      <c r="K1" s="440" t="s">
        <v>815</v>
      </c>
      <c r="L1" s="343"/>
      <c r="M1" s="2"/>
      <c r="N1" s="2"/>
      <c r="O1" s="2"/>
    </row>
    <row r="2" spans="1:15" ht="12.75" customHeight="1">
      <c r="A2" s="2"/>
      <c r="B2" s="2"/>
      <c r="C2" s="402" t="s">
        <v>816</v>
      </c>
      <c r="D2" s="343"/>
      <c r="E2" s="343"/>
      <c r="F2" s="343"/>
      <c r="G2" s="343"/>
      <c r="H2" s="343"/>
      <c r="I2" s="343"/>
      <c r="J2" s="2"/>
      <c r="K2" s="225"/>
      <c r="L2" s="2"/>
      <c r="M2" s="2"/>
      <c r="N2" s="2"/>
      <c r="O2" s="2"/>
    </row>
    <row r="3" spans="1:15" ht="12.75" customHeight="1">
      <c r="A3" s="342" t="s">
        <v>797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15"/>
      <c r="N3" s="15"/>
      <c r="O3" s="15"/>
    </row>
    <row r="4" spans="1:15" ht="20.25" customHeight="1">
      <c r="A4" s="342" t="s">
        <v>817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15"/>
      <c r="N4" s="15"/>
      <c r="O4" s="15"/>
    </row>
    <row r="5" spans="1:1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498" t="s">
        <v>818</v>
      </c>
      <c r="B6" s="397"/>
      <c r="C6" s="39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 customHeight="1">
      <c r="A9" s="499" t="s">
        <v>819</v>
      </c>
      <c r="B9" s="400"/>
      <c r="C9" s="400"/>
      <c r="D9" s="400"/>
      <c r="E9" s="401"/>
      <c r="F9" s="51"/>
      <c r="G9" s="2"/>
      <c r="H9" s="2"/>
      <c r="I9" s="2"/>
      <c r="J9" s="2"/>
      <c r="K9" s="2"/>
      <c r="L9" s="2"/>
      <c r="M9" s="2"/>
      <c r="N9" s="2"/>
      <c r="O9" s="2"/>
    </row>
    <row r="10" spans="1:15" ht="12.75" customHeight="1">
      <c r="A10" s="499" t="s">
        <v>820</v>
      </c>
      <c r="B10" s="400"/>
      <c r="C10" s="400"/>
      <c r="D10" s="400"/>
      <c r="E10" s="401"/>
      <c r="F10" s="51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440" t="s">
        <v>283</v>
      </c>
      <c r="K12" s="343"/>
      <c r="L12" s="343"/>
      <c r="M12" s="2"/>
      <c r="N12" s="2"/>
      <c r="O12" s="2"/>
    </row>
    <row r="13" spans="1:15" ht="20.25" customHeight="1">
      <c r="A13" s="471" t="s">
        <v>29</v>
      </c>
      <c r="B13" s="471" t="s">
        <v>8</v>
      </c>
      <c r="C13" s="474" t="s">
        <v>800</v>
      </c>
      <c r="D13" s="500" t="s">
        <v>821</v>
      </c>
      <c r="E13" s="400"/>
      <c r="F13" s="400"/>
      <c r="G13" s="400"/>
      <c r="H13" s="400"/>
      <c r="I13" s="400"/>
      <c r="J13" s="400"/>
      <c r="K13" s="400"/>
      <c r="L13" s="401"/>
      <c r="M13" s="2"/>
      <c r="N13" s="2"/>
      <c r="O13" s="2"/>
    </row>
    <row r="14" spans="1:15" ht="35.25" customHeight="1">
      <c r="A14" s="409"/>
      <c r="B14" s="409"/>
      <c r="C14" s="390"/>
      <c r="D14" s="226" t="s">
        <v>803</v>
      </c>
      <c r="E14" s="226" t="s">
        <v>804</v>
      </c>
      <c r="F14" s="226" t="s">
        <v>805</v>
      </c>
      <c r="G14" s="226" t="s">
        <v>806</v>
      </c>
      <c r="H14" s="226" t="s">
        <v>807</v>
      </c>
      <c r="I14" s="226" t="s">
        <v>808</v>
      </c>
      <c r="J14" s="226" t="s">
        <v>809</v>
      </c>
      <c r="K14" s="226" t="s">
        <v>810</v>
      </c>
      <c r="L14" s="226" t="s">
        <v>811</v>
      </c>
      <c r="M14" s="2"/>
      <c r="N14" s="2"/>
      <c r="O14" s="2"/>
    </row>
    <row r="15" spans="1:15" ht="12.75" customHeight="1">
      <c r="A15" s="112">
        <v>1</v>
      </c>
      <c r="B15" s="112">
        <v>2</v>
      </c>
      <c r="C15" s="112">
        <v>3</v>
      </c>
      <c r="D15" s="112">
        <v>4</v>
      </c>
      <c r="E15" s="112">
        <v>5</v>
      </c>
      <c r="F15" s="112">
        <v>6</v>
      </c>
      <c r="G15" s="112">
        <v>7</v>
      </c>
      <c r="H15" s="112">
        <v>8</v>
      </c>
      <c r="I15" s="112">
        <v>9</v>
      </c>
      <c r="J15" s="112">
        <v>10</v>
      </c>
      <c r="K15" s="112">
        <v>11</v>
      </c>
      <c r="L15" s="112">
        <v>12</v>
      </c>
      <c r="M15" s="2"/>
      <c r="N15" s="2"/>
      <c r="O15" s="2"/>
    </row>
    <row r="16" spans="1:15" ht="12.75" customHeight="1">
      <c r="A16" s="136"/>
      <c r="B16" s="13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"/>
      <c r="N16" s="2"/>
      <c r="O16" s="2"/>
    </row>
    <row r="17" spans="1:15" ht="12.75" customHeight="1">
      <c r="A17" s="63">
        <v>1</v>
      </c>
      <c r="B17" s="66" t="s">
        <v>327</v>
      </c>
      <c r="C17" s="28">
        <v>876</v>
      </c>
      <c r="D17" s="28">
        <v>0</v>
      </c>
      <c r="E17" s="28">
        <v>0</v>
      </c>
      <c r="F17" s="28">
        <v>0</v>
      </c>
      <c r="G17" s="28">
        <v>214</v>
      </c>
      <c r="H17" s="28">
        <v>259</v>
      </c>
      <c r="I17" s="28">
        <v>183</v>
      </c>
      <c r="J17" s="28">
        <v>215</v>
      </c>
      <c r="K17" s="28">
        <v>197</v>
      </c>
      <c r="L17" s="28">
        <v>284</v>
      </c>
      <c r="M17" s="2"/>
      <c r="N17" s="2"/>
      <c r="O17" s="2" t="s">
        <v>164</v>
      </c>
    </row>
    <row r="18" spans="1:15" ht="12.75" customHeight="1">
      <c r="A18" s="63"/>
      <c r="B18" s="66"/>
      <c r="C18" s="28"/>
      <c r="D18" s="28"/>
      <c r="E18" s="28"/>
      <c r="F18" s="28"/>
      <c r="G18" s="23"/>
      <c r="H18" s="28"/>
      <c r="I18" s="28"/>
      <c r="J18" s="28"/>
      <c r="K18" s="28"/>
      <c r="L18" s="28"/>
      <c r="M18" s="2"/>
      <c r="N18" s="2"/>
      <c r="O18" s="2"/>
    </row>
    <row r="19" spans="1:15" ht="12.75" customHeight="1">
      <c r="A19" s="63">
        <v>2</v>
      </c>
      <c r="B19" s="66" t="s">
        <v>328</v>
      </c>
      <c r="C19" s="28">
        <v>594</v>
      </c>
      <c r="D19" s="28">
        <v>0</v>
      </c>
      <c r="E19" s="28">
        <v>0</v>
      </c>
      <c r="F19" s="28">
        <v>81</v>
      </c>
      <c r="G19" s="28">
        <v>218</v>
      </c>
      <c r="H19" s="28">
        <v>92</v>
      </c>
      <c r="I19" s="28">
        <v>209</v>
      </c>
      <c r="J19" s="28">
        <v>292</v>
      </c>
      <c r="K19" s="28">
        <v>55</v>
      </c>
      <c r="L19" s="28">
        <v>34</v>
      </c>
      <c r="M19" s="1"/>
      <c r="N19" s="1"/>
      <c r="O19" s="1"/>
    </row>
    <row r="20" spans="1:15" ht="12.75" customHeight="1">
      <c r="A20" s="185"/>
      <c r="B20" s="185"/>
      <c r="C20" s="19"/>
      <c r="D20" s="19"/>
      <c r="E20" s="19"/>
      <c r="F20" s="19"/>
      <c r="G20" s="19"/>
      <c r="H20" s="19"/>
      <c r="I20" s="23"/>
      <c r="J20" s="23"/>
      <c r="K20" s="23"/>
      <c r="L20" s="23"/>
      <c r="M20" s="1"/>
      <c r="N20" s="1"/>
      <c r="O20" s="1"/>
    </row>
    <row r="21" spans="1:15" ht="12.75" customHeight="1">
      <c r="A21" s="51" t="s">
        <v>16</v>
      </c>
      <c r="B21" s="51"/>
      <c r="C21" s="19">
        <f t="shared" ref="C21:L21" si="0">SUM(C17+C19)</f>
        <v>1470</v>
      </c>
      <c r="D21" s="19">
        <f t="shared" si="0"/>
        <v>0</v>
      </c>
      <c r="E21" s="19">
        <f t="shared" si="0"/>
        <v>0</v>
      </c>
      <c r="F21" s="19">
        <f t="shared" si="0"/>
        <v>81</v>
      </c>
      <c r="G21" s="19">
        <f t="shared" si="0"/>
        <v>432</v>
      </c>
      <c r="H21" s="19">
        <f t="shared" si="0"/>
        <v>351</v>
      </c>
      <c r="I21" s="19">
        <f t="shared" si="0"/>
        <v>392</v>
      </c>
      <c r="J21" s="19">
        <f t="shared" si="0"/>
        <v>507</v>
      </c>
      <c r="K21" s="19">
        <f t="shared" si="0"/>
        <v>252</v>
      </c>
      <c r="L21" s="19">
        <f t="shared" si="0"/>
        <v>318</v>
      </c>
      <c r="M21" s="1"/>
      <c r="N21" s="1"/>
      <c r="O21" s="1"/>
    </row>
    <row r="22" spans="1:15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/>
      <c r="B24" s="2"/>
      <c r="C24" s="2"/>
      <c r="D24" s="2"/>
      <c r="E24" s="2"/>
      <c r="F24" s="2"/>
      <c r="G24" s="386" t="s">
        <v>23</v>
      </c>
      <c r="H24" s="343"/>
      <c r="I24" s="343"/>
      <c r="J24" s="343"/>
      <c r="K24" s="343"/>
      <c r="L24" s="343"/>
      <c r="M24" s="2"/>
      <c r="N24" s="2"/>
      <c r="O24" s="2"/>
    </row>
    <row r="25" spans="1:15" ht="12.75" customHeight="1">
      <c r="A25" s="2"/>
      <c r="B25" s="2"/>
      <c r="C25" s="2"/>
      <c r="D25" s="2"/>
      <c r="E25" s="2"/>
      <c r="F25" s="2"/>
      <c r="G25" s="386" t="s">
        <v>213</v>
      </c>
      <c r="H25" s="343"/>
      <c r="I25" s="343"/>
      <c r="J25" s="343"/>
      <c r="K25" s="343"/>
      <c r="L25" s="343"/>
      <c r="M25" s="2"/>
      <c r="N25" s="2"/>
      <c r="O25" s="2"/>
    </row>
    <row r="26" spans="1:15" ht="12.75" customHeight="1">
      <c r="A26" s="2"/>
      <c r="B26" s="2"/>
      <c r="C26" s="2"/>
      <c r="D26" s="2"/>
      <c r="E26" s="2"/>
      <c r="F26" s="2"/>
      <c r="G26" s="386" t="s">
        <v>308</v>
      </c>
      <c r="H26" s="343"/>
      <c r="I26" s="343"/>
      <c r="J26" s="343"/>
      <c r="K26" s="343"/>
      <c r="L26" s="343"/>
      <c r="M26" s="2"/>
      <c r="N26" s="2"/>
      <c r="O26" s="2"/>
    </row>
    <row r="27" spans="1:15" ht="12.75" customHeight="1">
      <c r="A27" s="335" t="s">
        <v>1040</v>
      </c>
      <c r="B27" s="2"/>
      <c r="C27" s="2"/>
      <c r="D27" s="2"/>
      <c r="E27" s="2"/>
      <c r="F27" s="2"/>
      <c r="G27" s="402" t="s">
        <v>215</v>
      </c>
      <c r="H27" s="343"/>
      <c r="I27" s="343"/>
      <c r="J27" s="343"/>
      <c r="K27" s="2"/>
      <c r="L27" s="2"/>
      <c r="M27" s="2"/>
      <c r="N27" s="2"/>
      <c r="O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17">
    <mergeCell ref="A6:C6"/>
    <mergeCell ref="A9:E9"/>
    <mergeCell ref="A4:L4"/>
    <mergeCell ref="K1:L1"/>
    <mergeCell ref="G1:H1"/>
    <mergeCell ref="A3:L3"/>
    <mergeCell ref="C2:I2"/>
    <mergeCell ref="G27:J27"/>
    <mergeCell ref="G24:L24"/>
    <mergeCell ref="G25:L25"/>
    <mergeCell ref="A10:E10"/>
    <mergeCell ref="J12:L12"/>
    <mergeCell ref="A13:A14"/>
    <mergeCell ref="B13:B14"/>
    <mergeCell ref="C13:C14"/>
    <mergeCell ref="D13:L13"/>
    <mergeCell ref="G26:L26"/>
  </mergeCells>
  <printOptions horizontalCentered="1"/>
  <pageMargins left="0.70866141732283472" right="0.70866141732283472" top="0.23622047244094491" bottom="0" header="0" footer="0"/>
  <pageSetup paperSize="9" scale="8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5" sqref="A25"/>
    </sheetView>
  </sheetViews>
  <sheetFormatPr defaultColWidth="12.5703125" defaultRowHeight="15" customHeight="1"/>
  <cols>
    <col min="1" max="3" width="8.5703125" customWidth="1"/>
    <col min="4" max="4" width="8.42578125" customWidth="1"/>
    <col min="5" max="5" width="12.7109375" customWidth="1"/>
    <col min="6" max="6" width="16" customWidth="1"/>
    <col min="7" max="7" width="15.28515625" customWidth="1"/>
    <col min="8" max="8" width="17" customWidth="1"/>
    <col min="9" max="9" width="17.85546875" customWidth="1"/>
    <col min="10" max="10" width="11.28515625" customWidth="1"/>
    <col min="11" max="11" width="12.5703125" customWidth="1"/>
    <col min="12" max="12" width="11.42578125" customWidth="1"/>
    <col min="13" max="13" width="15.42578125" customWidth="1"/>
    <col min="14" max="16" width="8.5703125" customWidth="1"/>
  </cols>
  <sheetData>
    <row r="1" spans="1:16" ht="12.75" customHeight="1">
      <c r="C1" s="426" t="s">
        <v>1</v>
      </c>
      <c r="D1" s="343"/>
      <c r="E1" s="343"/>
      <c r="F1" s="343"/>
      <c r="G1" s="343"/>
      <c r="H1" s="343"/>
      <c r="I1" s="343"/>
      <c r="J1" s="177"/>
      <c r="K1" s="177"/>
      <c r="L1" s="495" t="s">
        <v>822</v>
      </c>
      <c r="M1" s="343"/>
      <c r="N1" s="177"/>
      <c r="O1" s="177"/>
      <c r="P1" s="177"/>
    </row>
    <row r="2" spans="1:16" ht="12.75" customHeight="1">
      <c r="B2" s="427" t="s">
        <v>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178"/>
      <c r="N2" s="178"/>
      <c r="O2" s="178"/>
      <c r="P2" s="178"/>
    </row>
    <row r="3" spans="1:16" ht="12.75" customHeight="1"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78"/>
      <c r="O3" s="178"/>
      <c r="P3" s="178"/>
    </row>
    <row r="4" spans="1:16" ht="20.25" customHeight="1">
      <c r="A4" s="501" t="s">
        <v>823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1:16" ht="20.25" customHeight="1">
      <c r="A5" s="498" t="s">
        <v>824</v>
      </c>
      <c r="B5" s="397"/>
      <c r="C5" s="397"/>
      <c r="D5" s="228"/>
      <c r="E5" s="228"/>
      <c r="F5" s="228"/>
      <c r="G5" s="228"/>
      <c r="H5" s="430" t="s">
        <v>283</v>
      </c>
      <c r="I5" s="397"/>
      <c r="J5" s="397"/>
      <c r="K5" s="397"/>
      <c r="L5" s="397"/>
      <c r="M5" s="397"/>
      <c r="N5" s="115"/>
    </row>
    <row r="6" spans="1:16" ht="12.75">
      <c r="A6" s="466" t="s">
        <v>29</v>
      </c>
      <c r="B6" s="466" t="s">
        <v>825</v>
      </c>
      <c r="C6" s="502" t="s">
        <v>826</v>
      </c>
      <c r="D6" s="392"/>
      <c r="E6" s="392"/>
      <c r="F6" s="392"/>
      <c r="G6" s="393"/>
      <c r="H6" s="502" t="s">
        <v>827</v>
      </c>
      <c r="I6" s="392"/>
      <c r="J6" s="392"/>
      <c r="K6" s="392"/>
      <c r="L6" s="393"/>
      <c r="M6" s="466" t="s">
        <v>828</v>
      </c>
    </row>
    <row r="7" spans="1:16" ht="12.75" customHeight="1">
      <c r="A7" s="409"/>
      <c r="B7" s="409"/>
      <c r="C7" s="503"/>
      <c r="D7" s="343"/>
      <c r="E7" s="343"/>
      <c r="F7" s="343"/>
      <c r="G7" s="504"/>
      <c r="H7" s="503"/>
      <c r="I7" s="343"/>
      <c r="J7" s="343"/>
      <c r="K7" s="343"/>
      <c r="L7" s="504"/>
      <c r="M7" s="409"/>
    </row>
    <row r="8" spans="1:16" ht="5.25" customHeight="1">
      <c r="A8" s="409"/>
      <c r="B8" s="409"/>
      <c r="C8" s="503"/>
      <c r="D8" s="343"/>
      <c r="E8" s="343"/>
      <c r="F8" s="343"/>
      <c r="G8" s="504"/>
      <c r="H8" s="396"/>
      <c r="I8" s="397"/>
      <c r="J8" s="397"/>
      <c r="K8" s="397"/>
      <c r="L8" s="398"/>
      <c r="M8" s="409"/>
    </row>
    <row r="9" spans="1:16" ht="68.25" customHeight="1">
      <c r="A9" s="390"/>
      <c r="B9" s="390"/>
      <c r="C9" s="229" t="s">
        <v>829</v>
      </c>
      <c r="D9" s="229" t="s">
        <v>830</v>
      </c>
      <c r="E9" s="229" t="s">
        <v>831</v>
      </c>
      <c r="F9" s="229" t="s">
        <v>832</v>
      </c>
      <c r="G9" s="230" t="s">
        <v>833</v>
      </c>
      <c r="H9" s="231" t="s">
        <v>834</v>
      </c>
      <c r="I9" s="231" t="s">
        <v>835</v>
      </c>
      <c r="J9" s="231" t="s">
        <v>836</v>
      </c>
      <c r="K9" s="231" t="s">
        <v>837</v>
      </c>
      <c r="L9" s="231" t="s">
        <v>173</v>
      </c>
      <c r="M9" s="390"/>
    </row>
    <row r="10" spans="1:16" ht="12.75" customHeight="1">
      <c r="A10" s="181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1">
        <v>10</v>
      </c>
      <c r="K10" s="181">
        <v>11</v>
      </c>
      <c r="L10" s="181">
        <v>12</v>
      </c>
      <c r="M10" s="181">
        <v>13</v>
      </c>
    </row>
    <row r="11" spans="1:16" ht="12.75" customHeight="1">
      <c r="A11" s="136"/>
      <c r="B11" s="136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6" ht="12.75" customHeight="1">
      <c r="A12" s="63">
        <v>1</v>
      </c>
      <c r="B12" s="66" t="s">
        <v>327</v>
      </c>
      <c r="C12" s="181" t="s">
        <v>705</v>
      </c>
      <c r="D12" s="181" t="s">
        <v>705</v>
      </c>
      <c r="E12" s="181" t="s">
        <v>705</v>
      </c>
      <c r="F12" s="181" t="s">
        <v>705</v>
      </c>
      <c r="G12" s="181" t="s">
        <v>705</v>
      </c>
      <c r="H12" s="181" t="s">
        <v>705</v>
      </c>
      <c r="I12" s="181" t="s">
        <v>705</v>
      </c>
      <c r="J12" s="181" t="s">
        <v>705</v>
      </c>
      <c r="K12" s="181" t="s">
        <v>705</v>
      </c>
      <c r="L12" s="181" t="s">
        <v>705</v>
      </c>
      <c r="M12" s="181" t="s">
        <v>705</v>
      </c>
    </row>
    <row r="13" spans="1:16" ht="12.75" customHeight="1">
      <c r="A13" s="63"/>
      <c r="B13" s="66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16" ht="12.75" customHeight="1">
      <c r="A14" s="63">
        <v>2</v>
      </c>
      <c r="B14" s="66" t="s">
        <v>328</v>
      </c>
      <c r="C14" s="181" t="s">
        <v>705</v>
      </c>
      <c r="D14" s="181" t="s">
        <v>705</v>
      </c>
      <c r="E14" s="181" t="s">
        <v>705</v>
      </c>
      <c r="F14" s="181" t="s">
        <v>705</v>
      </c>
      <c r="G14" s="181" t="s">
        <v>705</v>
      </c>
      <c r="H14" s="181" t="s">
        <v>705</v>
      </c>
      <c r="I14" s="181" t="s">
        <v>705</v>
      </c>
      <c r="J14" s="181" t="s">
        <v>705</v>
      </c>
      <c r="K14" s="181" t="s">
        <v>705</v>
      </c>
      <c r="L14" s="181" t="s">
        <v>705</v>
      </c>
      <c r="M14" s="181" t="s">
        <v>705</v>
      </c>
    </row>
    <row r="15" spans="1:16" ht="12.75" customHeight="1">
      <c r="A15" s="185"/>
      <c r="B15" s="185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6" ht="12.75" customHeight="1">
      <c r="A16" s="51" t="s">
        <v>16</v>
      </c>
      <c r="B16" s="51"/>
      <c r="C16" s="181" t="s">
        <v>705</v>
      </c>
      <c r="D16" s="181" t="s">
        <v>705</v>
      </c>
      <c r="E16" s="181" t="s">
        <v>705</v>
      </c>
      <c r="F16" s="181" t="s">
        <v>705</v>
      </c>
      <c r="G16" s="181" t="s">
        <v>705</v>
      </c>
      <c r="H16" s="181" t="s">
        <v>705</v>
      </c>
      <c r="I16" s="181" t="s">
        <v>705</v>
      </c>
      <c r="J16" s="181" t="s">
        <v>705</v>
      </c>
      <c r="K16" s="181" t="s">
        <v>705</v>
      </c>
      <c r="L16" s="181" t="s">
        <v>705</v>
      </c>
      <c r="M16" s="181" t="s">
        <v>705</v>
      </c>
    </row>
    <row r="17" spans="1:13" ht="12.75" customHeight="1">
      <c r="A17" s="2"/>
      <c r="B17" s="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2.75" customHeight="1">
      <c r="A18" s="2"/>
      <c r="B18" s="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2.75" customHeight="1">
      <c r="A19" s="2"/>
      <c r="B19" s="2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6.5" customHeight="1">
      <c r="B20" s="24"/>
      <c r="C20" s="505"/>
      <c r="D20" s="343"/>
      <c r="E20" s="343"/>
      <c r="F20" s="343"/>
    </row>
    <row r="21" spans="1:13" ht="12.75" customHeight="1"/>
    <row r="22" spans="1:13" ht="12.75" customHeight="1">
      <c r="A22" s="2"/>
      <c r="B22" s="2"/>
      <c r="C22" s="2"/>
      <c r="D22" s="2"/>
      <c r="G22" s="386" t="s">
        <v>23</v>
      </c>
      <c r="H22" s="343"/>
      <c r="I22" s="45"/>
      <c r="J22" s="45"/>
      <c r="K22" s="45"/>
      <c r="L22" s="45"/>
    </row>
    <row r="23" spans="1:13" ht="15.75" customHeight="1">
      <c r="A23" s="2"/>
      <c r="B23" s="2"/>
      <c r="C23" s="2"/>
      <c r="D23" s="2"/>
      <c r="G23" s="386" t="s">
        <v>213</v>
      </c>
      <c r="H23" s="343"/>
      <c r="I23" s="343"/>
      <c r="J23" s="343"/>
      <c r="K23" s="343"/>
      <c r="L23" s="343"/>
      <c r="M23" s="343"/>
    </row>
    <row r="24" spans="1:13" ht="15.75" customHeight="1">
      <c r="A24" s="2"/>
      <c r="B24" s="2"/>
      <c r="C24" s="2"/>
      <c r="D24" s="2"/>
      <c r="G24" s="386" t="s">
        <v>308</v>
      </c>
      <c r="H24" s="343"/>
      <c r="I24" s="343"/>
      <c r="J24" s="343"/>
      <c r="K24" s="343"/>
      <c r="L24" s="343"/>
      <c r="M24" s="343"/>
    </row>
    <row r="25" spans="1:13" ht="12.75" customHeight="1">
      <c r="A25" s="335" t="s">
        <v>1040</v>
      </c>
      <c r="C25" s="2"/>
      <c r="D25" s="2"/>
      <c r="G25" s="402" t="s">
        <v>215</v>
      </c>
      <c r="H25" s="343"/>
      <c r="I25" s="29"/>
      <c r="J25" s="29"/>
      <c r="K25" s="29"/>
      <c r="L25" s="29"/>
    </row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6">
    <mergeCell ref="L1:M1"/>
    <mergeCell ref="C1:I1"/>
    <mergeCell ref="G22:H22"/>
    <mergeCell ref="C20:F20"/>
    <mergeCell ref="B2:L2"/>
    <mergeCell ref="G25:H25"/>
    <mergeCell ref="A4:M4"/>
    <mergeCell ref="C6:G8"/>
    <mergeCell ref="G23:M23"/>
    <mergeCell ref="G24:M24"/>
    <mergeCell ref="H6:L8"/>
    <mergeCell ref="M6:M9"/>
    <mergeCell ref="A6:A9"/>
    <mergeCell ref="B6:B9"/>
    <mergeCell ref="H5:M5"/>
    <mergeCell ref="A5:C5"/>
  </mergeCells>
  <printOptions horizontalCentered="1"/>
  <pageMargins left="0.70866141732283472" right="0.70866141732283472" top="0.23622047244094491" bottom="0" header="0" footer="0"/>
  <pageSetup paperSize="9" scale="77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0"/>
  <sheetViews>
    <sheetView topLeftCell="A22" workbookViewId="0">
      <selection activeCell="A46" sqref="A46"/>
    </sheetView>
  </sheetViews>
  <sheetFormatPr defaultColWidth="12.5703125" defaultRowHeight="15" customHeight="1"/>
  <cols>
    <col min="1" max="1" width="40.85546875" customWidth="1"/>
    <col min="2" max="2" width="25.7109375" customWidth="1"/>
    <col min="3" max="3" width="21.85546875" customWidth="1"/>
    <col min="4" max="4" width="22.42578125" customWidth="1"/>
    <col min="5" max="5" width="19.42578125" customWidth="1"/>
    <col min="6" max="6" width="17.42578125" customWidth="1"/>
    <col min="7" max="12" width="8.5703125" customWidth="1"/>
  </cols>
  <sheetData>
    <row r="1" spans="1:12" ht="12.75" customHeight="1">
      <c r="A1" s="426" t="s">
        <v>1</v>
      </c>
      <c r="B1" s="343"/>
      <c r="C1" s="343"/>
      <c r="D1" s="343"/>
      <c r="E1" s="343"/>
      <c r="F1" s="203" t="s">
        <v>838</v>
      </c>
      <c r="G1" s="177"/>
      <c r="H1" s="177"/>
      <c r="I1" s="177"/>
      <c r="J1" s="177"/>
      <c r="K1" s="177"/>
      <c r="L1" s="177"/>
    </row>
    <row r="2" spans="1:12" ht="12.75" customHeight="1">
      <c r="A2" s="427" t="s">
        <v>2</v>
      </c>
      <c r="B2" s="343"/>
      <c r="C2" s="343"/>
      <c r="D2" s="343"/>
      <c r="E2" s="343"/>
      <c r="F2" s="343"/>
      <c r="G2" s="178"/>
      <c r="H2" s="178"/>
      <c r="I2" s="178"/>
      <c r="J2" s="178"/>
      <c r="K2" s="178"/>
      <c r="L2" s="178"/>
    </row>
    <row r="3" spans="1:12" ht="12.75" customHeight="1">
      <c r="A3" s="24"/>
      <c r="B3" s="24"/>
      <c r="C3" s="24"/>
      <c r="D3" s="24"/>
      <c r="E3" s="24"/>
      <c r="F3" s="24"/>
    </row>
    <row r="4" spans="1:12" ht="12.75" customHeight="1">
      <c r="A4" s="507" t="s">
        <v>839</v>
      </c>
      <c r="B4" s="343"/>
      <c r="C4" s="343"/>
      <c r="D4" s="343"/>
      <c r="E4" s="343"/>
      <c r="F4" s="343"/>
      <c r="G4" s="343"/>
    </row>
    <row r="5" spans="1:12" ht="12.75" customHeight="1">
      <c r="A5" s="498" t="s">
        <v>840</v>
      </c>
      <c r="B5" s="397"/>
      <c r="C5" s="397"/>
      <c r="D5" s="232"/>
      <c r="E5" s="232"/>
      <c r="F5" s="232"/>
      <c r="G5" s="232"/>
    </row>
    <row r="6" spans="1:12" ht="12.75" customHeight="1">
      <c r="A6" s="233"/>
      <c r="B6" s="234" t="s">
        <v>841</v>
      </c>
      <c r="C6" s="234" t="s">
        <v>842</v>
      </c>
      <c r="D6" s="234" t="s">
        <v>843</v>
      </c>
      <c r="E6" s="235"/>
      <c r="F6" s="235"/>
    </row>
    <row r="7" spans="1:12" ht="12.75" customHeight="1">
      <c r="A7" s="236" t="s">
        <v>844</v>
      </c>
      <c r="B7" s="506" t="s">
        <v>845</v>
      </c>
      <c r="C7" s="400"/>
      <c r="D7" s="401"/>
      <c r="E7" s="235"/>
      <c r="F7" s="235"/>
    </row>
    <row r="8" spans="1:12" ht="13.5" customHeight="1">
      <c r="A8" s="237" t="s">
        <v>846</v>
      </c>
      <c r="B8" s="506" t="s">
        <v>847</v>
      </c>
      <c r="C8" s="400"/>
      <c r="D8" s="401"/>
      <c r="E8" s="235"/>
      <c r="F8" s="235"/>
    </row>
    <row r="9" spans="1:12" ht="13.5" customHeight="1">
      <c r="A9" s="237" t="s">
        <v>848</v>
      </c>
      <c r="B9" s="237"/>
      <c r="C9" s="237"/>
      <c r="D9" s="237"/>
      <c r="E9" s="235"/>
      <c r="F9" s="235"/>
    </row>
    <row r="10" spans="1:12" ht="13.5" customHeight="1">
      <c r="A10" s="238" t="s">
        <v>849</v>
      </c>
      <c r="B10" s="239" t="s">
        <v>845</v>
      </c>
      <c r="C10" s="239" t="s">
        <v>845</v>
      </c>
      <c r="D10" s="239" t="s">
        <v>845</v>
      </c>
      <c r="E10" s="235"/>
      <c r="F10" s="235"/>
    </row>
    <row r="11" spans="1:12" ht="13.5" customHeight="1">
      <c r="A11" s="238" t="s">
        <v>850</v>
      </c>
      <c r="B11" s="239" t="s">
        <v>851</v>
      </c>
      <c r="C11" s="239" t="s">
        <v>851</v>
      </c>
      <c r="D11" s="239" t="s">
        <v>851</v>
      </c>
      <c r="E11" s="235"/>
      <c r="F11" s="235"/>
    </row>
    <row r="12" spans="1:12" ht="13.5" customHeight="1">
      <c r="A12" s="238" t="s">
        <v>852</v>
      </c>
      <c r="B12" s="239" t="s">
        <v>845</v>
      </c>
      <c r="C12" s="239" t="s">
        <v>845</v>
      </c>
      <c r="D12" s="239" t="s">
        <v>845</v>
      </c>
      <c r="E12" s="235"/>
      <c r="F12" s="235"/>
    </row>
    <row r="13" spans="1:12" ht="13.5" customHeight="1">
      <c r="A13" s="238" t="s">
        <v>853</v>
      </c>
      <c r="B13" s="239" t="s">
        <v>851</v>
      </c>
      <c r="C13" s="239" t="s">
        <v>851</v>
      </c>
      <c r="D13" s="239" t="s">
        <v>851</v>
      </c>
      <c r="E13" s="235"/>
      <c r="F13" s="235"/>
    </row>
    <row r="14" spans="1:12" ht="13.5" customHeight="1">
      <c r="A14" s="238" t="s">
        <v>854</v>
      </c>
      <c r="B14" s="239" t="s">
        <v>845</v>
      </c>
      <c r="C14" s="239" t="s">
        <v>845</v>
      </c>
      <c r="D14" s="239" t="s">
        <v>845</v>
      </c>
      <c r="E14" s="235"/>
      <c r="F14" s="235"/>
    </row>
    <row r="15" spans="1:12" ht="13.5" customHeight="1">
      <c r="A15" s="238" t="s">
        <v>855</v>
      </c>
      <c r="B15" s="239" t="s">
        <v>845</v>
      </c>
      <c r="C15" s="239" t="s">
        <v>845</v>
      </c>
      <c r="D15" s="239" t="s">
        <v>845</v>
      </c>
      <c r="E15" s="235"/>
      <c r="F15" s="235"/>
    </row>
    <row r="16" spans="1:12" ht="13.5" customHeight="1">
      <c r="A16" s="238" t="s">
        <v>856</v>
      </c>
      <c r="B16" s="239" t="s">
        <v>851</v>
      </c>
      <c r="C16" s="239" t="s">
        <v>851</v>
      </c>
      <c r="D16" s="239" t="s">
        <v>851</v>
      </c>
      <c r="E16" s="235"/>
      <c r="F16" s="235"/>
    </row>
    <row r="17" spans="1:7" ht="13.5" customHeight="1">
      <c r="A17" s="238" t="s">
        <v>857</v>
      </c>
      <c r="B17" s="239" t="s">
        <v>851</v>
      </c>
      <c r="C17" s="239" t="s">
        <v>851</v>
      </c>
      <c r="D17" s="239" t="s">
        <v>851</v>
      </c>
      <c r="E17" s="235"/>
      <c r="F17" s="235"/>
    </row>
    <row r="18" spans="1:7" ht="13.5" customHeight="1">
      <c r="A18" s="240"/>
      <c r="B18" s="241"/>
      <c r="C18" s="241"/>
      <c r="D18" s="241"/>
      <c r="E18" s="235"/>
      <c r="F18" s="235"/>
    </row>
    <row r="19" spans="1:7" ht="13.5" customHeight="1">
      <c r="A19" s="507" t="s">
        <v>858</v>
      </c>
      <c r="B19" s="343"/>
      <c r="C19" s="343"/>
      <c r="D19" s="343"/>
      <c r="E19" s="343"/>
      <c r="F19" s="343"/>
      <c r="G19" s="343"/>
    </row>
    <row r="20" spans="1:7" ht="12.75" customHeight="1">
      <c r="A20" s="235"/>
      <c r="B20" s="235"/>
      <c r="C20" s="235"/>
      <c r="D20" s="235"/>
      <c r="E20" s="414" t="s">
        <v>859</v>
      </c>
      <c r="F20" s="397"/>
      <c r="G20" s="22"/>
    </row>
    <row r="21" spans="1:7" ht="45.75" customHeight="1">
      <c r="A21" s="242" t="s">
        <v>860</v>
      </c>
      <c r="B21" s="242" t="s">
        <v>8</v>
      </c>
      <c r="C21" s="243" t="s">
        <v>861</v>
      </c>
      <c r="D21" s="244" t="s">
        <v>862</v>
      </c>
      <c r="E21" s="242" t="s">
        <v>863</v>
      </c>
      <c r="F21" s="242" t="s">
        <v>864</v>
      </c>
      <c r="G21" s="1"/>
    </row>
    <row r="22" spans="1:7" ht="12.75" customHeight="1">
      <c r="A22" s="237" t="s">
        <v>865</v>
      </c>
      <c r="B22" s="245" t="s">
        <v>203</v>
      </c>
      <c r="C22" s="245" t="s">
        <v>203</v>
      </c>
      <c r="D22" s="245" t="s">
        <v>203</v>
      </c>
      <c r="E22" s="245" t="s">
        <v>203</v>
      </c>
      <c r="F22" s="245" t="s">
        <v>203</v>
      </c>
    </row>
    <row r="23" spans="1:7" ht="12.75" customHeight="1">
      <c r="A23" s="237" t="s">
        <v>866</v>
      </c>
      <c r="B23" s="245" t="s">
        <v>203</v>
      </c>
      <c r="C23" s="245" t="s">
        <v>203</v>
      </c>
      <c r="D23" s="245" t="s">
        <v>203</v>
      </c>
      <c r="E23" s="245" t="s">
        <v>203</v>
      </c>
      <c r="F23" s="245" t="s">
        <v>203</v>
      </c>
    </row>
    <row r="24" spans="1:7" ht="12.75" customHeight="1">
      <c r="A24" s="237" t="s">
        <v>867</v>
      </c>
      <c r="B24" s="245" t="s">
        <v>203</v>
      </c>
      <c r="C24" s="245" t="s">
        <v>203</v>
      </c>
      <c r="D24" s="245" t="s">
        <v>203</v>
      </c>
      <c r="E24" s="245" t="s">
        <v>203</v>
      </c>
      <c r="F24" s="245" t="s">
        <v>203</v>
      </c>
    </row>
    <row r="25" spans="1:7" ht="12.75" customHeight="1">
      <c r="A25" s="237" t="s">
        <v>868</v>
      </c>
      <c r="B25" s="245" t="s">
        <v>203</v>
      </c>
      <c r="C25" s="245" t="s">
        <v>203</v>
      </c>
      <c r="D25" s="245" t="s">
        <v>203</v>
      </c>
      <c r="E25" s="245" t="s">
        <v>203</v>
      </c>
      <c r="F25" s="245" t="s">
        <v>203</v>
      </c>
    </row>
    <row r="26" spans="1:7" ht="32.25" customHeight="1">
      <c r="A26" s="237" t="s">
        <v>869</v>
      </c>
      <c r="B26" s="245" t="s">
        <v>203</v>
      </c>
      <c r="C26" s="245" t="s">
        <v>203</v>
      </c>
      <c r="D26" s="245" t="s">
        <v>203</v>
      </c>
      <c r="E26" s="245" t="s">
        <v>203</v>
      </c>
      <c r="F26" s="245" t="s">
        <v>203</v>
      </c>
    </row>
    <row r="27" spans="1:7" ht="12.75" customHeight="1">
      <c r="A27" s="237" t="s">
        <v>870</v>
      </c>
      <c r="B27" s="245" t="s">
        <v>203</v>
      </c>
      <c r="C27" s="245" t="s">
        <v>203</v>
      </c>
      <c r="D27" s="245" t="s">
        <v>203</v>
      </c>
      <c r="E27" s="245" t="s">
        <v>203</v>
      </c>
      <c r="F27" s="245" t="s">
        <v>203</v>
      </c>
    </row>
    <row r="28" spans="1:7" ht="12.75" customHeight="1">
      <c r="A28" s="237" t="s">
        <v>871</v>
      </c>
      <c r="B28" s="245" t="s">
        <v>203</v>
      </c>
      <c r="C28" s="245" t="s">
        <v>203</v>
      </c>
      <c r="D28" s="245" t="s">
        <v>203</v>
      </c>
      <c r="E28" s="245" t="s">
        <v>203</v>
      </c>
      <c r="F28" s="245" t="s">
        <v>203</v>
      </c>
    </row>
    <row r="29" spans="1:7" ht="12.75" customHeight="1">
      <c r="A29" s="237" t="s">
        <v>872</v>
      </c>
      <c r="B29" s="245" t="s">
        <v>203</v>
      </c>
      <c r="C29" s="245" t="s">
        <v>203</v>
      </c>
      <c r="D29" s="245" t="s">
        <v>203</v>
      </c>
      <c r="E29" s="245" t="s">
        <v>203</v>
      </c>
      <c r="F29" s="245" t="s">
        <v>203</v>
      </c>
    </row>
    <row r="30" spans="1:7" ht="12.75" customHeight="1">
      <c r="A30" s="237" t="s">
        <v>873</v>
      </c>
      <c r="B30" s="245" t="s">
        <v>203</v>
      </c>
      <c r="C30" s="245" t="s">
        <v>203</v>
      </c>
      <c r="D30" s="245" t="s">
        <v>203</v>
      </c>
      <c r="E30" s="245" t="s">
        <v>203</v>
      </c>
      <c r="F30" s="245" t="s">
        <v>203</v>
      </c>
    </row>
    <row r="31" spans="1:7" ht="12.75" customHeight="1">
      <c r="A31" s="237" t="s">
        <v>874</v>
      </c>
      <c r="B31" s="245" t="s">
        <v>203</v>
      </c>
      <c r="C31" s="245" t="s">
        <v>203</v>
      </c>
      <c r="D31" s="245" t="s">
        <v>203</v>
      </c>
      <c r="E31" s="245" t="s">
        <v>203</v>
      </c>
      <c r="F31" s="245" t="s">
        <v>203</v>
      </c>
    </row>
    <row r="32" spans="1:7" ht="12.75" customHeight="1">
      <c r="A32" s="237" t="s">
        <v>875</v>
      </c>
      <c r="B32" s="245" t="s">
        <v>203</v>
      </c>
      <c r="C32" s="245" t="s">
        <v>203</v>
      </c>
      <c r="D32" s="245" t="s">
        <v>203</v>
      </c>
      <c r="E32" s="245" t="s">
        <v>203</v>
      </c>
      <c r="F32" s="245" t="s">
        <v>203</v>
      </c>
    </row>
    <row r="33" spans="1:7" ht="12.75" customHeight="1">
      <c r="A33" s="237" t="s">
        <v>876</v>
      </c>
      <c r="B33" s="245" t="s">
        <v>203</v>
      </c>
      <c r="C33" s="245" t="s">
        <v>203</v>
      </c>
      <c r="D33" s="245" t="s">
        <v>203</v>
      </c>
      <c r="E33" s="245" t="s">
        <v>203</v>
      </c>
      <c r="F33" s="245" t="s">
        <v>203</v>
      </c>
    </row>
    <row r="34" spans="1:7" ht="12.75" customHeight="1">
      <c r="A34" s="237" t="s">
        <v>877</v>
      </c>
      <c r="B34" s="245" t="s">
        <v>203</v>
      </c>
      <c r="C34" s="245" t="s">
        <v>203</v>
      </c>
      <c r="D34" s="245" t="s">
        <v>203</v>
      </c>
      <c r="E34" s="245" t="s">
        <v>203</v>
      </c>
      <c r="F34" s="245" t="s">
        <v>203</v>
      </c>
    </row>
    <row r="35" spans="1:7" ht="12.75" customHeight="1">
      <c r="A35" s="237" t="s">
        <v>878</v>
      </c>
      <c r="B35" s="245" t="s">
        <v>203</v>
      </c>
      <c r="C35" s="245" t="s">
        <v>203</v>
      </c>
      <c r="D35" s="245" t="s">
        <v>203</v>
      </c>
      <c r="E35" s="245" t="s">
        <v>203</v>
      </c>
      <c r="F35" s="245" t="s">
        <v>203</v>
      </c>
    </row>
    <row r="36" spans="1:7" ht="12.75" customHeight="1">
      <c r="A36" s="237" t="s">
        <v>879</v>
      </c>
      <c r="B36" s="245" t="s">
        <v>203</v>
      </c>
      <c r="C36" s="245" t="s">
        <v>203</v>
      </c>
      <c r="D36" s="245" t="s">
        <v>203</v>
      </c>
      <c r="E36" s="245" t="s">
        <v>203</v>
      </c>
      <c r="F36" s="245" t="s">
        <v>203</v>
      </c>
    </row>
    <row r="37" spans="1:7" ht="12.75" customHeight="1">
      <c r="A37" s="237" t="s">
        <v>880</v>
      </c>
      <c r="B37" s="245" t="s">
        <v>203</v>
      </c>
      <c r="C37" s="245" t="s">
        <v>203</v>
      </c>
      <c r="D37" s="245" t="s">
        <v>203</v>
      </c>
      <c r="E37" s="245" t="s">
        <v>203</v>
      </c>
      <c r="F37" s="245" t="s">
        <v>203</v>
      </c>
    </row>
    <row r="38" spans="1:7" ht="12.75" customHeight="1">
      <c r="A38" s="237" t="s">
        <v>173</v>
      </c>
      <c r="B38" s="245" t="s">
        <v>203</v>
      </c>
      <c r="C38" s="245" t="s">
        <v>203</v>
      </c>
      <c r="D38" s="245" t="s">
        <v>203</v>
      </c>
      <c r="E38" s="245" t="s">
        <v>203</v>
      </c>
      <c r="F38" s="245" t="s">
        <v>203</v>
      </c>
    </row>
    <row r="39" spans="1:7" ht="12.75" customHeight="1">
      <c r="A39" s="245" t="s">
        <v>16</v>
      </c>
      <c r="B39" s="245" t="s">
        <v>203</v>
      </c>
      <c r="C39" s="245" t="s">
        <v>203</v>
      </c>
      <c r="D39" s="245" t="s">
        <v>203</v>
      </c>
      <c r="E39" s="245" t="s">
        <v>203</v>
      </c>
      <c r="F39" s="245" t="s">
        <v>203</v>
      </c>
    </row>
    <row r="40" spans="1:7" ht="12.75" customHeight="1"/>
    <row r="41" spans="1:7" ht="12.75" customHeight="1"/>
    <row r="42" spans="1:7" ht="12.75" customHeight="1"/>
    <row r="43" spans="1:7" ht="15.75" customHeight="1">
      <c r="A43" s="2"/>
      <c r="B43" s="2"/>
      <c r="C43" s="2"/>
      <c r="D43" s="386" t="s">
        <v>23</v>
      </c>
      <c r="E43" s="343"/>
      <c r="F43" s="76"/>
      <c r="G43" s="45"/>
    </row>
    <row r="44" spans="1:7" ht="15.75" customHeight="1">
      <c r="A44" s="2"/>
      <c r="B44" s="2"/>
      <c r="C44" s="2"/>
      <c r="D44" s="386" t="s">
        <v>213</v>
      </c>
      <c r="E44" s="343"/>
      <c r="F44" s="45"/>
      <c r="G44" s="45"/>
    </row>
    <row r="45" spans="1:7" ht="15.75" customHeight="1">
      <c r="A45" s="2"/>
      <c r="B45" s="2"/>
      <c r="C45" s="2"/>
      <c r="D45" s="386" t="s">
        <v>308</v>
      </c>
      <c r="E45" s="343"/>
      <c r="F45" s="45"/>
      <c r="G45" s="45"/>
    </row>
    <row r="46" spans="1:7" ht="12.75" customHeight="1">
      <c r="A46" s="335" t="s">
        <v>1040</v>
      </c>
      <c r="C46" s="2"/>
      <c r="D46" s="29" t="s">
        <v>215</v>
      </c>
      <c r="E46" s="29"/>
      <c r="F46" s="29"/>
      <c r="G46" s="2"/>
    </row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">
    <mergeCell ref="D44:E44"/>
    <mergeCell ref="D45:E45"/>
    <mergeCell ref="A1:E1"/>
    <mergeCell ref="A2:F2"/>
    <mergeCell ref="D43:E43"/>
    <mergeCell ref="B8:D8"/>
    <mergeCell ref="A19:G19"/>
    <mergeCell ref="B7:D7"/>
    <mergeCell ref="E20:F20"/>
    <mergeCell ref="A4:G4"/>
    <mergeCell ref="A5:C5"/>
  </mergeCells>
  <printOptions horizontalCentered="1"/>
  <pageMargins left="0.70866141732283472" right="0.70866141732283472" top="0.23622047244094491" bottom="0" header="0" footer="0"/>
  <pageSetup paperSize="9" scale="8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100"/>
  <sheetViews>
    <sheetView workbookViewId="0"/>
  </sheetViews>
  <sheetFormatPr defaultColWidth="12.5703125" defaultRowHeight="15" customHeight="1"/>
  <cols>
    <col min="1" max="6" width="8.5703125" customWidth="1"/>
  </cols>
  <sheetData>
    <row r="1" spans="2:6" ht="12.75" customHeight="1"/>
    <row r="2" spans="2:6" ht="12.75" customHeight="1">
      <c r="B2" s="2"/>
    </row>
    <row r="3" spans="2:6" ht="12.75" customHeight="1"/>
    <row r="4" spans="2:6" ht="12.75" customHeight="1">
      <c r="B4" s="508" t="s">
        <v>881</v>
      </c>
      <c r="C4" s="343"/>
      <c r="D4" s="343"/>
      <c r="E4" s="343"/>
      <c r="F4" s="343"/>
    </row>
    <row r="5" spans="2:6" ht="12.75" customHeight="1">
      <c r="B5" s="343"/>
      <c r="C5" s="343"/>
      <c r="D5" s="343"/>
      <c r="E5" s="343"/>
      <c r="F5" s="343"/>
    </row>
    <row r="6" spans="2:6" ht="12.75" customHeight="1">
      <c r="B6" s="343"/>
      <c r="C6" s="343"/>
      <c r="D6" s="343"/>
      <c r="E6" s="343"/>
      <c r="F6" s="343"/>
    </row>
    <row r="7" spans="2:6" ht="12.75" customHeight="1">
      <c r="B7" s="343"/>
      <c r="C7" s="343"/>
      <c r="D7" s="343"/>
      <c r="E7" s="343"/>
      <c r="F7" s="343"/>
    </row>
    <row r="8" spans="2:6" ht="12.75" customHeight="1">
      <c r="B8" s="343"/>
      <c r="C8" s="343"/>
      <c r="D8" s="343"/>
      <c r="E8" s="343"/>
      <c r="F8" s="343"/>
    </row>
    <row r="9" spans="2:6" ht="12.75" customHeight="1">
      <c r="B9" s="343"/>
      <c r="C9" s="343"/>
      <c r="D9" s="343"/>
      <c r="E9" s="343"/>
      <c r="F9" s="343"/>
    </row>
    <row r="10" spans="2:6" ht="12.75" customHeight="1">
      <c r="B10" s="343"/>
      <c r="C10" s="343"/>
      <c r="D10" s="343"/>
      <c r="E10" s="343"/>
      <c r="F10" s="343"/>
    </row>
    <row r="11" spans="2:6" ht="12.75" customHeight="1">
      <c r="B11" s="343"/>
      <c r="C11" s="343"/>
      <c r="D11" s="343"/>
      <c r="E11" s="343"/>
      <c r="F11" s="343"/>
    </row>
    <row r="12" spans="2:6" ht="12.75" customHeight="1">
      <c r="B12" s="343"/>
      <c r="C12" s="343"/>
      <c r="D12" s="343"/>
      <c r="E12" s="343"/>
      <c r="F12" s="343"/>
    </row>
    <row r="13" spans="2:6" ht="12.75" customHeight="1">
      <c r="B13" s="343"/>
      <c r="C13" s="343"/>
      <c r="D13" s="343"/>
      <c r="E13" s="343"/>
      <c r="F13" s="343"/>
    </row>
    <row r="14" spans="2:6" ht="12.75" customHeight="1"/>
    <row r="15" spans="2:6" ht="12.75" customHeight="1"/>
    <row r="16" spans="2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B4:F13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00"/>
  <sheetViews>
    <sheetView topLeftCell="A7" workbookViewId="0">
      <selection activeCell="A28" sqref="A28"/>
    </sheetView>
  </sheetViews>
  <sheetFormatPr defaultColWidth="12.5703125" defaultRowHeight="15" customHeight="1"/>
  <cols>
    <col min="1" max="1" width="4.7109375" customWidth="1"/>
    <col min="2" max="2" width="16.85546875" customWidth="1"/>
    <col min="3" max="3" width="11.7109375" customWidth="1"/>
    <col min="4" max="4" width="12" customWidth="1"/>
    <col min="5" max="5" width="12.140625" customWidth="1"/>
    <col min="6" max="6" width="17.42578125" customWidth="1"/>
    <col min="7" max="7" width="12.42578125" customWidth="1"/>
    <col min="8" max="8" width="16" customWidth="1"/>
    <col min="9" max="9" width="12.5703125" customWidth="1"/>
    <col min="10" max="10" width="15" customWidth="1"/>
    <col min="11" max="11" width="16" customWidth="1"/>
    <col min="12" max="12" width="11.85546875" customWidth="1"/>
    <col min="13" max="20" width="9.140625" customWidth="1"/>
  </cols>
  <sheetData>
    <row r="1" spans="1:20" ht="15.75">
      <c r="A1" s="54"/>
      <c r="B1" s="54"/>
      <c r="C1" s="342"/>
      <c r="D1" s="343"/>
      <c r="E1" s="343"/>
      <c r="F1" s="343"/>
      <c r="G1" s="343"/>
      <c r="H1" s="343"/>
      <c r="I1" s="33"/>
      <c r="J1" s="458" t="s">
        <v>882</v>
      </c>
      <c r="K1" s="343"/>
      <c r="L1" s="54"/>
      <c r="M1" s="54"/>
      <c r="N1" s="54"/>
      <c r="O1" s="54"/>
      <c r="P1" s="54"/>
      <c r="Q1" s="54"/>
      <c r="R1" s="54"/>
      <c r="S1" s="54"/>
      <c r="T1" s="54"/>
    </row>
    <row r="2" spans="1:20" ht="19.5" customHeight="1">
      <c r="A2" s="51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246"/>
      <c r="M2" s="246"/>
      <c r="N2" s="246"/>
      <c r="O2" s="246"/>
      <c r="P2" s="246"/>
      <c r="Q2" s="246"/>
      <c r="R2" s="246"/>
      <c r="S2" s="246"/>
      <c r="T2" s="246"/>
    </row>
    <row r="3" spans="1:20" ht="19.5" customHeight="1">
      <c r="A3" s="51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246"/>
      <c r="M3" s="246"/>
      <c r="N3" s="246"/>
      <c r="O3" s="246"/>
      <c r="P3" s="246"/>
      <c r="Q3" s="246"/>
      <c r="R3" s="246"/>
      <c r="S3" s="246"/>
      <c r="T3" s="246"/>
    </row>
    <row r="4" spans="1:20" ht="14.2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18" customHeight="1">
      <c r="A5" s="480" t="s">
        <v>883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246"/>
      <c r="M5" s="246"/>
      <c r="N5" s="246"/>
      <c r="O5" s="246"/>
      <c r="P5" s="246"/>
      <c r="Q5" s="246"/>
      <c r="R5" s="246"/>
      <c r="S5" s="246"/>
      <c r="T5" s="246"/>
    </row>
    <row r="6" spans="1:20" ht="13.5" customHeight="1">
      <c r="A6" s="498" t="s">
        <v>884</v>
      </c>
      <c r="B6" s="397"/>
      <c r="C6" s="397"/>
      <c r="D6" s="15"/>
      <c r="E6" s="15"/>
      <c r="F6" s="15"/>
      <c r="G6" s="15"/>
      <c r="H6" s="15"/>
      <c r="I6" s="15"/>
      <c r="J6" s="15"/>
      <c r="K6" s="15"/>
      <c r="L6" s="54"/>
      <c r="M6" s="54"/>
      <c r="N6" s="54"/>
      <c r="O6" s="54"/>
      <c r="P6" s="54"/>
      <c r="Q6" s="54"/>
      <c r="R6" s="54"/>
      <c r="S6" s="54"/>
      <c r="T6" s="54"/>
    </row>
    <row r="7" spans="1:20" ht="29.25" customHeight="1">
      <c r="A7" s="416" t="s">
        <v>29</v>
      </c>
      <c r="B7" s="416" t="s">
        <v>284</v>
      </c>
      <c r="C7" s="416" t="s">
        <v>885</v>
      </c>
      <c r="D7" s="410" t="s">
        <v>886</v>
      </c>
      <c r="E7" s="400"/>
      <c r="F7" s="400"/>
      <c r="G7" s="400"/>
      <c r="H7" s="401"/>
      <c r="I7" s="416" t="s">
        <v>887</v>
      </c>
      <c r="J7" s="416" t="s">
        <v>888</v>
      </c>
      <c r="K7" s="416" t="s">
        <v>889</v>
      </c>
      <c r="L7" s="512" t="s">
        <v>564</v>
      </c>
      <c r="M7" s="54"/>
      <c r="N7" s="54"/>
      <c r="O7" s="54"/>
      <c r="P7" s="54"/>
      <c r="Q7" s="54"/>
      <c r="R7" s="54"/>
      <c r="S7" s="54"/>
      <c r="T7" s="54"/>
    </row>
    <row r="8" spans="1:20" ht="33.75" customHeight="1">
      <c r="A8" s="409"/>
      <c r="B8" s="409"/>
      <c r="C8" s="409"/>
      <c r="D8" s="416" t="s">
        <v>890</v>
      </c>
      <c r="E8" s="410" t="s">
        <v>891</v>
      </c>
      <c r="F8" s="400"/>
      <c r="G8" s="401"/>
      <c r="H8" s="81" t="s">
        <v>892</v>
      </c>
      <c r="I8" s="409"/>
      <c r="J8" s="409"/>
      <c r="K8" s="409"/>
      <c r="L8" s="409"/>
      <c r="M8" s="54"/>
      <c r="N8" s="54"/>
      <c r="O8" s="54"/>
      <c r="P8" s="54"/>
      <c r="Q8" s="54"/>
      <c r="R8" s="54"/>
      <c r="S8" s="54"/>
      <c r="T8" s="54"/>
    </row>
    <row r="9" spans="1:20" ht="13.5" customHeight="1">
      <c r="A9" s="390"/>
      <c r="B9" s="390"/>
      <c r="C9" s="390"/>
      <c r="D9" s="390"/>
      <c r="E9" s="81" t="s">
        <v>893</v>
      </c>
      <c r="F9" s="81" t="s">
        <v>894</v>
      </c>
      <c r="G9" s="81" t="s">
        <v>16</v>
      </c>
      <c r="H9" s="81"/>
      <c r="I9" s="390"/>
      <c r="J9" s="390"/>
      <c r="K9" s="390"/>
      <c r="L9" s="390"/>
      <c r="M9" s="54"/>
      <c r="N9" s="54"/>
      <c r="O9" s="54"/>
      <c r="P9" s="54"/>
      <c r="Q9" s="54"/>
      <c r="R9" s="54"/>
      <c r="S9" s="54"/>
      <c r="T9" s="54"/>
    </row>
    <row r="10" spans="1:20" ht="16.5" customHeight="1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  <c r="H10" s="248">
        <v>8</v>
      </c>
      <c r="I10" s="248">
        <v>9</v>
      </c>
      <c r="J10" s="248">
        <v>10</v>
      </c>
      <c r="K10" s="248">
        <v>11</v>
      </c>
      <c r="L10" s="248">
        <v>12</v>
      </c>
      <c r="M10" s="249"/>
      <c r="N10" s="249"/>
      <c r="O10" s="249"/>
      <c r="P10" s="249"/>
      <c r="Q10" s="249"/>
      <c r="R10" s="249"/>
      <c r="S10" s="249"/>
      <c r="T10" s="249"/>
    </row>
    <row r="11" spans="1:20" ht="16.5" customHeight="1">
      <c r="A11" s="83">
        <v>1</v>
      </c>
      <c r="B11" s="250" t="s">
        <v>895</v>
      </c>
      <c r="C11" s="251">
        <v>30</v>
      </c>
      <c r="D11" s="251">
        <v>0</v>
      </c>
      <c r="E11" s="251">
        <v>4</v>
      </c>
      <c r="F11" s="251">
        <v>2</v>
      </c>
      <c r="G11" s="251">
        <f t="shared" ref="G11:G22" si="0">SUM(E11:F11)</f>
        <v>6</v>
      </c>
      <c r="H11" s="251">
        <f t="shared" ref="H11:H22" si="1">D11+G11</f>
        <v>6</v>
      </c>
      <c r="I11" s="251">
        <v>24</v>
      </c>
      <c r="J11" s="251">
        <v>10</v>
      </c>
      <c r="K11" s="251">
        <v>0</v>
      </c>
      <c r="L11" s="509" t="s">
        <v>896</v>
      </c>
      <c r="M11" s="54"/>
      <c r="N11" s="54"/>
      <c r="O11" s="54"/>
      <c r="P11" s="54"/>
      <c r="Q11" s="54"/>
      <c r="R11" s="54"/>
      <c r="S11" s="54"/>
      <c r="T11" s="54"/>
    </row>
    <row r="12" spans="1:20" ht="16.5" customHeight="1">
      <c r="A12" s="83">
        <v>2</v>
      </c>
      <c r="B12" s="250" t="s">
        <v>897</v>
      </c>
      <c r="C12" s="251">
        <v>31</v>
      </c>
      <c r="D12" s="251">
        <v>31</v>
      </c>
      <c r="E12" s="251">
        <v>0</v>
      </c>
      <c r="F12" s="251">
        <v>0</v>
      </c>
      <c r="G12" s="251">
        <f t="shared" si="0"/>
        <v>0</v>
      </c>
      <c r="H12" s="251">
        <f t="shared" si="1"/>
        <v>31</v>
      </c>
      <c r="I12" s="251">
        <f t="shared" ref="I12:I22" si="2">J12</f>
        <v>0</v>
      </c>
      <c r="J12" s="251">
        <v>0</v>
      </c>
      <c r="K12" s="251">
        <v>0</v>
      </c>
      <c r="L12" s="390"/>
      <c r="M12" s="54"/>
      <c r="N12" s="54"/>
      <c r="O12" s="54"/>
      <c r="P12" s="54"/>
      <c r="Q12" s="54"/>
      <c r="R12" s="54"/>
      <c r="S12" s="54"/>
      <c r="T12" s="54"/>
    </row>
    <row r="13" spans="1:20" ht="16.5" customHeight="1">
      <c r="A13" s="83">
        <v>3</v>
      </c>
      <c r="B13" s="250" t="s">
        <v>898</v>
      </c>
      <c r="C13" s="251">
        <v>30</v>
      </c>
      <c r="D13" s="251">
        <v>3</v>
      </c>
      <c r="E13" s="251">
        <v>4</v>
      </c>
      <c r="F13" s="251">
        <v>0</v>
      </c>
      <c r="G13" s="251">
        <f t="shared" si="0"/>
        <v>4</v>
      </c>
      <c r="H13" s="251">
        <f t="shared" si="1"/>
        <v>7</v>
      </c>
      <c r="I13" s="251">
        <f t="shared" si="2"/>
        <v>23</v>
      </c>
      <c r="J13" s="251">
        <f t="shared" ref="J13:J22" si="3">C13-H13</f>
        <v>23</v>
      </c>
      <c r="K13" s="251">
        <v>0</v>
      </c>
      <c r="L13" s="251"/>
      <c r="M13" s="54"/>
      <c r="N13" s="54"/>
      <c r="O13" s="54"/>
      <c r="P13" s="54"/>
      <c r="Q13" s="54"/>
      <c r="R13" s="54"/>
      <c r="S13" s="54"/>
      <c r="T13" s="54"/>
    </row>
    <row r="14" spans="1:20" ht="16.5" customHeight="1">
      <c r="A14" s="83">
        <v>4</v>
      </c>
      <c r="B14" s="250" t="s">
        <v>899</v>
      </c>
      <c r="C14" s="251">
        <v>31</v>
      </c>
      <c r="D14" s="251">
        <v>0</v>
      </c>
      <c r="E14" s="251">
        <v>4</v>
      </c>
      <c r="F14" s="251">
        <v>0</v>
      </c>
      <c r="G14" s="251">
        <f t="shared" si="0"/>
        <v>4</v>
      </c>
      <c r="H14" s="251">
        <f t="shared" si="1"/>
        <v>4</v>
      </c>
      <c r="I14" s="251">
        <f t="shared" si="2"/>
        <v>27</v>
      </c>
      <c r="J14" s="251">
        <f t="shared" si="3"/>
        <v>27</v>
      </c>
      <c r="K14" s="251">
        <v>0</v>
      </c>
      <c r="L14" s="251"/>
      <c r="M14" s="54"/>
      <c r="N14" s="54"/>
      <c r="O14" s="54"/>
      <c r="P14" s="54"/>
      <c r="Q14" s="54"/>
      <c r="R14" s="54"/>
      <c r="S14" s="54"/>
      <c r="T14" s="54"/>
    </row>
    <row r="15" spans="1:20" ht="16.5" customHeight="1">
      <c r="A15" s="83">
        <v>5</v>
      </c>
      <c r="B15" s="250" t="s">
        <v>900</v>
      </c>
      <c r="C15" s="251">
        <v>31</v>
      </c>
      <c r="D15" s="251">
        <v>7</v>
      </c>
      <c r="E15" s="251">
        <v>4</v>
      </c>
      <c r="F15" s="251">
        <v>1</v>
      </c>
      <c r="G15" s="251">
        <f t="shared" si="0"/>
        <v>5</v>
      </c>
      <c r="H15" s="251">
        <f t="shared" si="1"/>
        <v>12</v>
      </c>
      <c r="I15" s="251">
        <f t="shared" si="2"/>
        <v>19</v>
      </c>
      <c r="J15" s="251">
        <f t="shared" si="3"/>
        <v>19</v>
      </c>
      <c r="K15" s="251">
        <v>0</v>
      </c>
      <c r="L15" s="252" t="s">
        <v>901</v>
      </c>
      <c r="M15" s="54"/>
      <c r="N15" s="54"/>
      <c r="O15" s="54"/>
      <c r="P15" s="54"/>
      <c r="Q15" s="54"/>
      <c r="R15" s="54"/>
      <c r="S15" s="54"/>
      <c r="T15" s="54"/>
    </row>
    <row r="16" spans="1:20" ht="16.5" customHeight="1">
      <c r="A16" s="83">
        <v>6</v>
      </c>
      <c r="B16" s="250" t="s">
        <v>902</v>
      </c>
      <c r="C16" s="252">
        <v>30</v>
      </c>
      <c r="D16" s="252">
        <v>0</v>
      </c>
      <c r="E16" s="252">
        <v>4</v>
      </c>
      <c r="F16" s="252">
        <v>0</v>
      </c>
      <c r="G16" s="251">
        <f t="shared" si="0"/>
        <v>4</v>
      </c>
      <c r="H16" s="251">
        <f t="shared" si="1"/>
        <v>4</v>
      </c>
      <c r="I16" s="251">
        <f t="shared" si="2"/>
        <v>26</v>
      </c>
      <c r="J16" s="251">
        <f t="shared" si="3"/>
        <v>26</v>
      </c>
      <c r="K16" s="251">
        <v>0</v>
      </c>
      <c r="L16" s="252"/>
      <c r="M16" s="253"/>
      <c r="N16" s="253"/>
      <c r="O16" s="253"/>
      <c r="P16" s="253"/>
      <c r="Q16" s="253"/>
      <c r="R16" s="253"/>
      <c r="S16" s="253"/>
      <c r="T16" s="253"/>
    </row>
    <row r="17" spans="1:20" ht="16.5" customHeight="1">
      <c r="A17" s="83">
        <v>7</v>
      </c>
      <c r="B17" s="250" t="s">
        <v>903</v>
      </c>
      <c r="C17" s="252">
        <v>31</v>
      </c>
      <c r="D17" s="252">
        <v>0</v>
      </c>
      <c r="E17" s="252">
        <v>4</v>
      </c>
      <c r="F17" s="252">
        <v>1</v>
      </c>
      <c r="G17" s="251">
        <f t="shared" si="0"/>
        <v>5</v>
      </c>
      <c r="H17" s="251">
        <f t="shared" si="1"/>
        <v>5</v>
      </c>
      <c r="I17" s="251">
        <f t="shared" si="2"/>
        <v>26</v>
      </c>
      <c r="J17" s="251">
        <f t="shared" si="3"/>
        <v>26</v>
      </c>
      <c r="K17" s="251">
        <v>0</v>
      </c>
      <c r="L17" s="252"/>
      <c r="M17" s="253"/>
      <c r="N17" s="253"/>
      <c r="O17" s="253"/>
      <c r="P17" s="253"/>
      <c r="Q17" s="253"/>
      <c r="R17" s="253"/>
      <c r="S17" s="253"/>
      <c r="T17" s="253"/>
    </row>
    <row r="18" spans="1:20" ht="16.5" customHeight="1">
      <c r="A18" s="83">
        <v>8</v>
      </c>
      <c r="B18" s="250" t="s">
        <v>904</v>
      </c>
      <c r="C18" s="252">
        <v>30</v>
      </c>
      <c r="D18" s="252">
        <v>18</v>
      </c>
      <c r="E18" s="252">
        <v>4</v>
      </c>
      <c r="F18" s="252">
        <v>0</v>
      </c>
      <c r="G18" s="251">
        <f t="shared" si="0"/>
        <v>4</v>
      </c>
      <c r="H18" s="251">
        <f t="shared" si="1"/>
        <v>22</v>
      </c>
      <c r="I18" s="251">
        <f t="shared" si="2"/>
        <v>8</v>
      </c>
      <c r="J18" s="251">
        <f t="shared" si="3"/>
        <v>8</v>
      </c>
      <c r="K18" s="251">
        <v>0</v>
      </c>
      <c r="L18" s="252" t="s">
        <v>905</v>
      </c>
      <c r="M18" s="253"/>
      <c r="N18" s="253"/>
      <c r="O18" s="253"/>
      <c r="P18" s="253"/>
      <c r="Q18" s="253"/>
      <c r="R18" s="253"/>
      <c r="S18" s="253"/>
      <c r="T18" s="253"/>
    </row>
    <row r="19" spans="1:20" ht="16.5" customHeight="1">
      <c r="A19" s="83">
        <v>9</v>
      </c>
      <c r="B19" s="250" t="s">
        <v>906</v>
      </c>
      <c r="C19" s="252">
        <v>31</v>
      </c>
      <c r="D19" s="252">
        <v>8</v>
      </c>
      <c r="E19" s="252">
        <v>3</v>
      </c>
      <c r="F19" s="252">
        <v>2</v>
      </c>
      <c r="G19" s="251">
        <f t="shared" si="0"/>
        <v>5</v>
      </c>
      <c r="H19" s="251">
        <f t="shared" si="1"/>
        <v>13</v>
      </c>
      <c r="I19" s="251">
        <f t="shared" si="2"/>
        <v>18</v>
      </c>
      <c r="J19" s="251">
        <f t="shared" si="3"/>
        <v>18</v>
      </c>
      <c r="K19" s="251">
        <v>0</v>
      </c>
      <c r="L19" s="509" t="s">
        <v>907</v>
      </c>
      <c r="M19" s="253"/>
      <c r="N19" s="253"/>
      <c r="O19" s="253"/>
      <c r="P19" s="253"/>
      <c r="Q19" s="253"/>
      <c r="R19" s="253"/>
      <c r="S19" s="253"/>
      <c r="T19" s="253"/>
    </row>
    <row r="20" spans="1:20" ht="16.5" customHeight="1">
      <c r="A20" s="83">
        <v>10</v>
      </c>
      <c r="B20" s="250" t="s">
        <v>908</v>
      </c>
      <c r="C20" s="252">
        <v>31</v>
      </c>
      <c r="D20" s="252">
        <v>2</v>
      </c>
      <c r="E20" s="252">
        <v>5</v>
      </c>
      <c r="F20" s="252">
        <v>1</v>
      </c>
      <c r="G20" s="251">
        <f t="shared" si="0"/>
        <v>6</v>
      </c>
      <c r="H20" s="251">
        <f t="shared" si="1"/>
        <v>8</v>
      </c>
      <c r="I20" s="251">
        <f t="shared" si="2"/>
        <v>23</v>
      </c>
      <c r="J20" s="251">
        <f t="shared" si="3"/>
        <v>23</v>
      </c>
      <c r="K20" s="251">
        <v>0</v>
      </c>
      <c r="L20" s="390"/>
      <c r="M20" s="253"/>
      <c r="N20" s="253"/>
      <c r="O20" s="253"/>
      <c r="P20" s="253"/>
      <c r="Q20" s="253"/>
      <c r="R20" s="253"/>
      <c r="S20" s="253"/>
      <c r="T20" s="253"/>
    </row>
    <row r="21" spans="1:20" ht="16.5" customHeight="1">
      <c r="A21" s="83">
        <v>11</v>
      </c>
      <c r="B21" s="250" t="s">
        <v>909</v>
      </c>
      <c r="C21" s="252">
        <v>28</v>
      </c>
      <c r="D21" s="252">
        <v>0</v>
      </c>
      <c r="E21" s="252">
        <v>4</v>
      </c>
      <c r="F21" s="252">
        <v>0</v>
      </c>
      <c r="G21" s="251">
        <f t="shared" si="0"/>
        <v>4</v>
      </c>
      <c r="H21" s="251">
        <f t="shared" si="1"/>
        <v>4</v>
      </c>
      <c r="I21" s="251">
        <f t="shared" si="2"/>
        <v>24</v>
      </c>
      <c r="J21" s="251">
        <f t="shared" si="3"/>
        <v>24</v>
      </c>
      <c r="K21" s="251">
        <v>0</v>
      </c>
      <c r="L21" s="252"/>
      <c r="M21" s="253"/>
      <c r="N21" s="253"/>
      <c r="O21" s="253"/>
      <c r="P21" s="253"/>
      <c r="Q21" s="253"/>
      <c r="R21" s="253"/>
      <c r="S21" s="253"/>
      <c r="T21" s="253"/>
    </row>
    <row r="22" spans="1:20" ht="16.5" customHeight="1">
      <c r="A22" s="83">
        <v>12</v>
      </c>
      <c r="B22" s="250" t="s">
        <v>910</v>
      </c>
      <c r="C22" s="252">
        <v>31</v>
      </c>
      <c r="D22" s="252">
        <v>0</v>
      </c>
      <c r="E22" s="252">
        <v>4</v>
      </c>
      <c r="F22" s="252">
        <v>2</v>
      </c>
      <c r="G22" s="251">
        <f t="shared" si="0"/>
        <v>6</v>
      </c>
      <c r="H22" s="251">
        <f t="shared" si="1"/>
        <v>6</v>
      </c>
      <c r="I22" s="251">
        <f t="shared" si="2"/>
        <v>25</v>
      </c>
      <c r="J22" s="251">
        <f t="shared" si="3"/>
        <v>25</v>
      </c>
      <c r="K22" s="251">
        <v>0</v>
      </c>
      <c r="L22" s="252"/>
      <c r="M22" s="253"/>
      <c r="N22" s="253"/>
      <c r="O22" s="253"/>
      <c r="P22" s="253"/>
      <c r="Q22" s="253"/>
      <c r="R22" s="253"/>
      <c r="S22" s="253"/>
      <c r="T22" s="253"/>
    </row>
    <row r="23" spans="1:20" ht="16.5" customHeight="1">
      <c r="A23" s="250"/>
      <c r="B23" s="254" t="s">
        <v>16</v>
      </c>
      <c r="C23" s="83">
        <f t="shared" ref="C23:I23" si="4">SUM(C11:C22)</f>
        <v>365</v>
      </c>
      <c r="D23" s="83">
        <f t="shared" si="4"/>
        <v>69</v>
      </c>
      <c r="E23" s="83">
        <f t="shared" si="4"/>
        <v>44</v>
      </c>
      <c r="F23" s="83">
        <f t="shared" si="4"/>
        <v>9</v>
      </c>
      <c r="G23" s="83">
        <f t="shared" si="4"/>
        <v>53</v>
      </c>
      <c r="H23" s="83">
        <f t="shared" si="4"/>
        <v>122</v>
      </c>
      <c r="I23" s="83">
        <f t="shared" si="4"/>
        <v>243</v>
      </c>
      <c r="J23" s="83" t="s">
        <v>911</v>
      </c>
      <c r="K23" s="83">
        <v>0</v>
      </c>
      <c r="L23" s="80">
        <f>SUM(L11:L22)</f>
        <v>0</v>
      </c>
      <c r="M23" s="253"/>
      <c r="N23" s="253"/>
      <c r="O23" s="253"/>
      <c r="P23" s="253"/>
      <c r="Q23" s="253"/>
      <c r="R23" s="253"/>
      <c r="S23" s="253"/>
      <c r="T23" s="253"/>
    </row>
    <row r="24" spans="1:20" ht="11.25" customHeight="1">
      <c r="A24" s="253"/>
      <c r="B24" s="255"/>
      <c r="C24" s="246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</row>
    <row r="25" spans="1:20" ht="13.5" customHeight="1">
      <c r="A25" s="34" t="s">
        <v>912</v>
      </c>
      <c r="B25" s="34"/>
      <c r="C25" s="34"/>
      <c r="D25" s="34"/>
      <c r="E25" s="34"/>
      <c r="F25" s="34"/>
      <c r="G25" s="34"/>
      <c r="H25" s="34"/>
      <c r="I25" s="34"/>
      <c r="J25" s="3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13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0" ht="13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13.5" customHeight="1">
      <c r="A28" s="335" t="s">
        <v>1040</v>
      </c>
      <c r="B28" s="34"/>
      <c r="C28" s="34"/>
      <c r="D28" s="34"/>
      <c r="E28" s="34"/>
      <c r="F28" s="34"/>
      <c r="G28" s="34"/>
      <c r="H28" s="34"/>
      <c r="I28" s="34"/>
      <c r="J28" s="510" t="s">
        <v>23</v>
      </c>
      <c r="K28" s="343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13.5" customHeight="1">
      <c r="A29" s="511" t="s">
        <v>213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3.5" customHeight="1">
      <c r="A30" s="511" t="s">
        <v>396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54"/>
      <c r="M30" s="54"/>
      <c r="N30" s="54"/>
      <c r="O30" s="54"/>
      <c r="P30" s="54"/>
      <c r="Q30" s="54"/>
      <c r="R30" s="54"/>
      <c r="S30" s="54"/>
      <c r="T30" s="54"/>
    </row>
    <row r="31" spans="1:20" ht="13.5" customHeight="1">
      <c r="A31" s="34"/>
      <c r="B31" s="34"/>
      <c r="C31" s="34"/>
      <c r="D31" s="34"/>
      <c r="E31" s="34"/>
      <c r="F31" s="34"/>
      <c r="G31" s="34"/>
      <c r="H31" s="54"/>
      <c r="I31" s="34" t="s">
        <v>215</v>
      </c>
      <c r="J31" s="34"/>
      <c r="K31" s="34"/>
      <c r="L31" s="54"/>
      <c r="M31" s="54"/>
      <c r="N31" s="54"/>
      <c r="O31" s="54"/>
      <c r="P31" s="54"/>
      <c r="Q31" s="54"/>
      <c r="R31" s="54"/>
      <c r="S31" s="54"/>
      <c r="T31" s="54"/>
    </row>
    <row r="32" spans="1:20" ht="13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ht="13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3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3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3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3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3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3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3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3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3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3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3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3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3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3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3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3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3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3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3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3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3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13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ht="13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13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ht="13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3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3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3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ht="13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 ht="13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 ht="13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13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ht="13.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 ht="13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0" ht="13.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0" ht="13.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ht="13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0" ht="13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20" ht="13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20" ht="13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20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3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20" ht="13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20" ht="13.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ht="13.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1:20" ht="13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1:20" ht="13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1:20" ht="13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1:20" ht="13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ht="13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ht="13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ht="13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1:20" ht="13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1:20" ht="13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1:20" ht="13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1:20" ht="13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1:20" ht="13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</sheetData>
  <mergeCells count="21">
    <mergeCell ref="C1:H1"/>
    <mergeCell ref="A5:K5"/>
    <mergeCell ref="A7:A9"/>
    <mergeCell ref="D7:H7"/>
    <mergeCell ref="K7:K9"/>
    <mergeCell ref="J1:K1"/>
    <mergeCell ref="C7:C9"/>
    <mergeCell ref="D8:D9"/>
    <mergeCell ref="B7:B9"/>
    <mergeCell ref="A6:C6"/>
    <mergeCell ref="A3:K3"/>
    <mergeCell ref="L7:L9"/>
    <mergeCell ref="E8:G8"/>
    <mergeCell ref="J7:J9"/>
    <mergeCell ref="I7:I9"/>
    <mergeCell ref="A2:K2"/>
    <mergeCell ref="L19:L20"/>
    <mergeCell ref="J28:K28"/>
    <mergeCell ref="A29:K29"/>
    <mergeCell ref="A30:K30"/>
    <mergeCell ref="L11:L12"/>
  </mergeCells>
  <printOptions horizontalCentered="1"/>
  <pageMargins left="0.70866141732283472" right="0.70866141732283472" top="0.23622047244094491" bottom="0" header="0" footer="0"/>
  <pageSetup paperSize="9" scale="8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topLeftCell="A10" workbookViewId="0">
      <selection activeCell="A29" sqref="A29"/>
    </sheetView>
  </sheetViews>
  <sheetFormatPr defaultColWidth="12.5703125" defaultRowHeight="15" customHeight="1"/>
  <cols>
    <col min="1" max="1" width="4.7109375" customWidth="1"/>
    <col min="2" max="2" width="14.7109375" customWidth="1"/>
    <col min="3" max="3" width="11.7109375" customWidth="1"/>
    <col min="4" max="4" width="12" customWidth="1"/>
    <col min="5" max="5" width="11.85546875" customWidth="1"/>
    <col min="6" max="6" width="18.85546875" customWidth="1"/>
    <col min="7" max="7" width="10.140625" customWidth="1"/>
    <col min="8" max="8" width="14.7109375" customWidth="1"/>
    <col min="9" max="9" width="15.28515625" customWidth="1"/>
    <col min="10" max="10" width="14.7109375" customWidth="1"/>
    <col min="11" max="11" width="11.85546875" customWidth="1"/>
    <col min="12" max="19" width="9.140625" customWidth="1"/>
  </cols>
  <sheetData>
    <row r="1" spans="1:19" ht="15.75">
      <c r="A1" s="54"/>
      <c r="B1" s="54"/>
      <c r="C1" s="342"/>
      <c r="D1" s="343"/>
      <c r="E1" s="343"/>
      <c r="F1" s="343"/>
      <c r="G1" s="343"/>
      <c r="H1" s="343"/>
      <c r="I1" s="33"/>
      <c r="J1" s="77" t="s">
        <v>913</v>
      </c>
      <c r="K1" s="54"/>
      <c r="L1" s="54"/>
      <c r="M1" s="54"/>
      <c r="N1" s="54"/>
      <c r="O1" s="54"/>
      <c r="P1" s="54"/>
      <c r="Q1" s="54"/>
      <c r="R1" s="54"/>
      <c r="S1" s="54"/>
    </row>
    <row r="2" spans="1:19" ht="19.5" customHeight="1">
      <c r="A2" s="51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.5" customHeight="1">
      <c r="A3" s="51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14.2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8" customHeight="1">
      <c r="A5" s="480" t="s">
        <v>914</v>
      </c>
      <c r="B5" s="343"/>
      <c r="C5" s="343"/>
      <c r="D5" s="343"/>
      <c r="E5" s="343"/>
      <c r="F5" s="343"/>
      <c r="G5" s="343"/>
      <c r="H5" s="343"/>
      <c r="I5" s="343"/>
      <c r="J5" s="343"/>
      <c r="K5" s="246"/>
      <c r="L5" s="246"/>
      <c r="M5" s="246"/>
      <c r="N5" s="246"/>
      <c r="O5" s="246"/>
      <c r="P5" s="246"/>
      <c r="Q5" s="246"/>
      <c r="R5" s="246"/>
      <c r="S5" s="246"/>
    </row>
    <row r="6" spans="1:19" ht="13.5" customHeight="1">
      <c r="A6" s="498" t="s">
        <v>915</v>
      </c>
      <c r="B6" s="397"/>
      <c r="C6" s="397"/>
      <c r="D6" s="257"/>
      <c r="E6" s="257"/>
      <c r="F6" s="257"/>
      <c r="G6" s="257"/>
      <c r="H6" s="257"/>
      <c r="I6" s="15"/>
      <c r="J6" s="15"/>
      <c r="K6" s="54"/>
      <c r="L6" s="54"/>
      <c r="M6" s="54"/>
      <c r="N6" s="54"/>
      <c r="O6" s="54"/>
      <c r="P6" s="54"/>
      <c r="Q6" s="54"/>
      <c r="R6" s="54"/>
      <c r="S6" s="54"/>
    </row>
    <row r="7" spans="1:19" ht="29.25" customHeight="1">
      <c r="A7" s="416" t="s">
        <v>29</v>
      </c>
      <c r="B7" s="416" t="s">
        <v>284</v>
      </c>
      <c r="C7" s="416" t="s">
        <v>885</v>
      </c>
      <c r="D7" s="410" t="s">
        <v>916</v>
      </c>
      <c r="E7" s="400"/>
      <c r="F7" s="400"/>
      <c r="G7" s="400"/>
      <c r="H7" s="401"/>
      <c r="I7" s="416" t="s">
        <v>887</v>
      </c>
      <c r="J7" s="416" t="s">
        <v>888</v>
      </c>
      <c r="K7" s="416" t="s">
        <v>686</v>
      </c>
      <c r="L7" s="54"/>
      <c r="M7" s="54"/>
      <c r="N7" s="54"/>
      <c r="O7" s="54"/>
      <c r="P7" s="54"/>
      <c r="Q7" s="54"/>
      <c r="R7" s="54"/>
      <c r="S7" s="54"/>
    </row>
    <row r="8" spans="1:19" ht="33.75" customHeight="1">
      <c r="A8" s="409"/>
      <c r="B8" s="409"/>
      <c r="C8" s="409"/>
      <c r="D8" s="416" t="s">
        <v>890</v>
      </c>
      <c r="E8" s="410" t="s">
        <v>891</v>
      </c>
      <c r="F8" s="400"/>
      <c r="G8" s="401"/>
      <c r="H8" s="416" t="s">
        <v>892</v>
      </c>
      <c r="I8" s="409"/>
      <c r="J8" s="409"/>
      <c r="K8" s="409"/>
      <c r="L8" s="54"/>
      <c r="M8" s="54"/>
      <c r="N8" s="54"/>
      <c r="O8" s="54"/>
      <c r="P8" s="54"/>
      <c r="Q8" s="54"/>
      <c r="R8" s="54"/>
      <c r="S8" s="54"/>
    </row>
    <row r="9" spans="1:19" ht="33.75" customHeight="1">
      <c r="A9" s="390"/>
      <c r="B9" s="390"/>
      <c r="C9" s="390"/>
      <c r="D9" s="390"/>
      <c r="E9" s="49" t="s">
        <v>893</v>
      </c>
      <c r="F9" s="49" t="s">
        <v>894</v>
      </c>
      <c r="G9" s="49" t="s">
        <v>16</v>
      </c>
      <c r="H9" s="409"/>
      <c r="I9" s="409"/>
      <c r="J9" s="390"/>
      <c r="K9" s="390"/>
      <c r="L9" s="54"/>
      <c r="M9" s="54"/>
      <c r="N9" s="54"/>
      <c r="O9" s="54"/>
      <c r="P9" s="54"/>
      <c r="Q9" s="54"/>
      <c r="R9" s="54"/>
      <c r="S9" s="54"/>
    </row>
    <row r="10" spans="1:19" ht="16.5" customHeight="1">
      <c r="A10" s="81">
        <v>1</v>
      </c>
      <c r="B10" s="79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253"/>
      <c r="M10" s="253"/>
      <c r="N10" s="253"/>
      <c r="O10" s="253"/>
      <c r="P10" s="253"/>
      <c r="Q10" s="253"/>
      <c r="R10" s="253"/>
      <c r="S10" s="253"/>
    </row>
    <row r="11" spans="1:19" ht="16.5" customHeight="1">
      <c r="A11" s="83">
        <v>1</v>
      </c>
      <c r="B11" s="258" t="s">
        <v>895</v>
      </c>
      <c r="C11" s="52">
        <v>30</v>
      </c>
      <c r="D11" s="52">
        <v>0</v>
      </c>
      <c r="E11" s="52">
        <v>4</v>
      </c>
      <c r="F11" s="52">
        <v>2</v>
      </c>
      <c r="G11" s="52">
        <v>6</v>
      </c>
      <c r="H11" s="52">
        <v>6</v>
      </c>
      <c r="I11" s="52">
        <v>24</v>
      </c>
      <c r="J11" s="52">
        <v>10</v>
      </c>
      <c r="K11" s="509" t="s">
        <v>896</v>
      </c>
      <c r="L11" s="54"/>
      <c r="M11" s="54"/>
      <c r="N11" s="54"/>
      <c r="O11" s="54"/>
      <c r="P11" s="54"/>
      <c r="Q11" s="54"/>
      <c r="R11" s="54"/>
      <c r="S11" s="54"/>
    </row>
    <row r="12" spans="1:19" ht="16.5" customHeight="1">
      <c r="A12" s="83">
        <v>2</v>
      </c>
      <c r="B12" s="258" t="s">
        <v>897</v>
      </c>
      <c r="C12" s="52">
        <v>31</v>
      </c>
      <c r="D12" s="52">
        <v>31</v>
      </c>
      <c r="E12" s="52">
        <v>0</v>
      </c>
      <c r="F12" s="52">
        <v>0</v>
      </c>
      <c r="G12" s="52">
        <v>0</v>
      </c>
      <c r="H12" s="52">
        <v>31</v>
      </c>
      <c r="I12" s="52">
        <v>0</v>
      </c>
      <c r="J12" s="52">
        <v>0</v>
      </c>
      <c r="K12" s="390"/>
      <c r="L12" s="54"/>
      <c r="M12" s="54"/>
      <c r="N12" s="54"/>
      <c r="O12" s="54"/>
      <c r="P12" s="54"/>
      <c r="Q12" s="54"/>
      <c r="R12" s="54"/>
      <c r="S12" s="54"/>
    </row>
    <row r="13" spans="1:19" ht="16.5" customHeight="1">
      <c r="A13" s="83">
        <v>3</v>
      </c>
      <c r="B13" s="258" t="s">
        <v>898</v>
      </c>
      <c r="C13" s="52">
        <v>30</v>
      </c>
      <c r="D13" s="52">
        <v>3</v>
      </c>
      <c r="E13" s="52">
        <v>4</v>
      </c>
      <c r="F13" s="52">
        <v>0</v>
      </c>
      <c r="G13" s="52">
        <v>4</v>
      </c>
      <c r="H13" s="52">
        <v>7</v>
      </c>
      <c r="I13" s="52">
        <v>23</v>
      </c>
      <c r="J13" s="52">
        <v>23</v>
      </c>
      <c r="K13" s="251"/>
      <c r="L13" s="54"/>
      <c r="M13" s="54"/>
      <c r="N13" s="54"/>
      <c r="O13" s="54"/>
      <c r="P13" s="54"/>
      <c r="Q13" s="54"/>
      <c r="R13" s="54"/>
      <c r="S13" s="54"/>
    </row>
    <row r="14" spans="1:19" ht="16.5" customHeight="1">
      <c r="A14" s="83">
        <v>4</v>
      </c>
      <c r="B14" s="258" t="s">
        <v>899</v>
      </c>
      <c r="C14" s="52">
        <v>31</v>
      </c>
      <c r="D14" s="52">
        <v>0</v>
      </c>
      <c r="E14" s="52">
        <v>4</v>
      </c>
      <c r="F14" s="52">
        <v>0</v>
      </c>
      <c r="G14" s="52">
        <v>4</v>
      </c>
      <c r="H14" s="52">
        <v>4</v>
      </c>
      <c r="I14" s="52">
        <v>27</v>
      </c>
      <c r="J14" s="52">
        <v>27</v>
      </c>
      <c r="K14" s="251"/>
      <c r="L14" s="54"/>
      <c r="M14" s="54"/>
      <c r="N14" s="54"/>
      <c r="O14" s="54"/>
      <c r="P14" s="54"/>
      <c r="Q14" s="54"/>
      <c r="R14" s="54"/>
      <c r="S14" s="54"/>
    </row>
    <row r="15" spans="1:19" ht="16.5" customHeight="1">
      <c r="A15" s="83">
        <v>5</v>
      </c>
      <c r="B15" s="258" t="s">
        <v>900</v>
      </c>
      <c r="C15" s="52">
        <v>31</v>
      </c>
      <c r="D15" s="52">
        <v>7</v>
      </c>
      <c r="E15" s="52">
        <v>4</v>
      </c>
      <c r="F15" s="52">
        <v>1</v>
      </c>
      <c r="G15" s="52">
        <v>5</v>
      </c>
      <c r="H15" s="52">
        <v>12</v>
      </c>
      <c r="I15" s="52">
        <v>19</v>
      </c>
      <c r="J15" s="52">
        <v>19</v>
      </c>
      <c r="K15" s="252" t="s">
        <v>901</v>
      </c>
      <c r="L15" s="54"/>
      <c r="M15" s="54"/>
      <c r="N15" s="54"/>
      <c r="O15" s="54"/>
      <c r="P15" s="54"/>
      <c r="Q15" s="54"/>
      <c r="R15" s="54"/>
      <c r="S15" s="54"/>
    </row>
    <row r="16" spans="1:19" ht="16.5" customHeight="1">
      <c r="A16" s="83">
        <v>6</v>
      </c>
      <c r="B16" s="258" t="s">
        <v>902</v>
      </c>
      <c r="C16" s="259">
        <v>30</v>
      </c>
      <c r="D16" s="259">
        <v>0</v>
      </c>
      <c r="E16" s="259">
        <v>4</v>
      </c>
      <c r="F16" s="259">
        <v>0</v>
      </c>
      <c r="G16" s="52">
        <v>4</v>
      </c>
      <c r="H16" s="52">
        <v>4</v>
      </c>
      <c r="I16" s="52">
        <v>26</v>
      </c>
      <c r="J16" s="52">
        <v>26</v>
      </c>
      <c r="K16" s="252"/>
      <c r="L16" s="253"/>
      <c r="M16" s="253"/>
      <c r="N16" s="253"/>
      <c r="O16" s="253"/>
      <c r="P16" s="253"/>
      <c r="Q16" s="253"/>
      <c r="R16" s="253"/>
      <c r="S16" s="253"/>
    </row>
    <row r="17" spans="1:19" ht="16.5" customHeight="1">
      <c r="A17" s="83">
        <v>7</v>
      </c>
      <c r="B17" s="258" t="s">
        <v>903</v>
      </c>
      <c r="C17" s="259">
        <v>31</v>
      </c>
      <c r="D17" s="259">
        <v>0</v>
      </c>
      <c r="E17" s="259">
        <v>4</v>
      </c>
      <c r="F17" s="259">
        <v>1</v>
      </c>
      <c r="G17" s="52">
        <v>5</v>
      </c>
      <c r="H17" s="52">
        <v>5</v>
      </c>
      <c r="I17" s="52">
        <v>26</v>
      </c>
      <c r="J17" s="52">
        <v>26</v>
      </c>
      <c r="K17" s="252"/>
      <c r="L17" s="253"/>
      <c r="M17" s="253"/>
      <c r="N17" s="253"/>
      <c r="O17" s="253"/>
      <c r="P17" s="253"/>
      <c r="Q17" s="253"/>
      <c r="R17" s="253"/>
      <c r="S17" s="253"/>
    </row>
    <row r="18" spans="1:19" ht="16.5" customHeight="1">
      <c r="A18" s="83">
        <v>8</v>
      </c>
      <c r="B18" s="258" t="s">
        <v>904</v>
      </c>
      <c r="C18" s="259">
        <v>30</v>
      </c>
      <c r="D18" s="259">
        <v>18</v>
      </c>
      <c r="E18" s="259">
        <v>4</v>
      </c>
      <c r="F18" s="259">
        <v>0</v>
      </c>
      <c r="G18" s="52">
        <v>4</v>
      </c>
      <c r="H18" s="52">
        <v>22</v>
      </c>
      <c r="I18" s="52">
        <v>8</v>
      </c>
      <c r="J18" s="52">
        <v>8</v>
      </c>
      <c r="K18" s="252" t="s">
        <v>905</v>
      </c>
      <c r="L18" s="253"/>
      <c r="M18" s="253"/>
      <c r="N18" s="253"/>
      <c r="O18" s="253"/>
      <c r="P18" s="253"/>
      <c r="Q18" s="253"/>
      <c r="R18" s="253"/>
      <c r="S18" s="253"/>
    </row>
    <row r="19" spans="1:19" ht="16.5" customHeight="1">
      <c r="A19" s="83">
        <v>9</v>
      </c>
      <c r="B19" s="258" t="s">
        <v>906</v>
      </c>
      <c r="C19" s="259">
        <v>31</v>
      </c>
      <c r="D19" s="259">
        <v>8</v>
      </c>
      <c r="E19" s="259">
        <v>3</v>
      </c>
      <c r="F19" s="259">
        <v>2</v>
      </c>
      <c r="G19" s="52">
        <v>5</v>
      </c>
      <c r="H19" s="52">
        <v>13</v>
      </c>
      <c r="I19" s="52">
        <v>18</v>
      </c>
      <c r="J19" s="52">
        <v>18</v>
      </c>
      <c r="K19" s="509" t="s">
        <v>907</v>
      </c>
      <c r="L19" s="253"/>
      <c r="M19" s="253"/>
      <c r="N19" s="253"/>
      <c r="O19" s="253"/>
      <c r="P19" s="253"/>
      <c r="Q19" s="253"/>
      <c r="R19" s="253"/>
      <c r="S19" s="253"/>
    </row>
    <row r="20" spans="1:19" ht="16.5" customHeight="1">
      <c r="A20" s="83">
        <v>10</v>
      </c>
      <c r="B20" s="258" t="s">
        <v>908</v>
      </c>
      <c r="C20" s="259">
        <v>31</v>
      </c>
      <c r="D20" s="259">
        <v>2</v>
      </c>
      <c r="E20" s="259">
        <v>5</v>
      </c>
      <c r="F20" s="259">
        <v>1</v>
      </c>
      <c r="G20" s="52">
        <v>6</v>
      </c>
      <c r="H20" s="52">
        <v>8</v>
      </c>
      <c r="I20" s="52">
        <v>23</v>
      </c>
      <c r="J20" s="52">
        <v>23</v>
      </c>
      <c r="K20" s="390"/>
      <c r="L20" s="253"/>
      <c r="M20" s="253"/>
      <c r="N20" s="253"/>
      <c r="O20" s="253"/>
      <c r="P20" s="253"/>
      <c r="Q20" s="253"/>
      <c r="R20" s="253"/>
      <c r="S20" s="253"/>
    </row>
    <row r="21" spans="1:19" ht="16.5" customHeight="1">
      <c r="A21" s="83">
        <v>11</v>
      </c>
      <c r="B21" s="258" t="s">
        <v>909</v>
      </c>
      <c r="C21" s="259">
        <v>28</v>
      </c>
      <c r="D21" s="259">
        <v>0</v>
      </c>
      <c r="E21" s="259">
        <v>4</v>
      </c>
      <c r="F21" s="259">
        <v>0</v>
      </c>
      <c r="G21" s="52">
        <v>4</v>
      </c>
      <c r="H21" s="52">
        <v>4</v>
      </c>
      <c r="I21" s="52">
        <v>24</v>
      </c>
      <c r="J21" s="52">
        <v>24</v>
      </c>
      <c r="K21" s="252"/>
      <c r="L21" s="253"/>
      <c r="M21" s="253"/>
      <c r="N21" s="253"/>
      <c r="O21" s="253"/>
      <c r="P21" s="253"/>
      <c r="Q21" s="253"/>
      <c r="R21" s="253"/>
      <c r="S21" s="253"/>
    </row>
    <row r="22" spans="1:19" ht="16.5" customHeight="1">
      <c r="A22" s="83">
        <v>12</v>
      </c>
      <c r="B22" s="258" t="s">
        <v>910</v>
      </c>
      <c r="C22" s="259">
        <v>31</v>
      </c>
      <c r="D22" s="259">
        <v>0</v>
      </c>
      <c r="E22" s="259">
        <v>4</v>
      </c>
      <c r="F22" s="259">
        <v>2</v>
      </c>
      <c r="G22" s="52">
        <v>6</v>
      </c>
      <c r="H22" s="52">
        <v>6</v>
      </c>
      <c r="I22" s="52">
        <v>25</v>
      </c>
      <c r="J22" s="52">
        <v>25</v>
      </c>
      <c r="K22" s="252"/>
      <c r="L22" s="253"/>
      <c r="M22" s="253"/>
      <c r="N22" s="253"/>
      <c r="O22" s="253"/>
      <c r="P22" s="253"/>
      <c r="Q22" s="253"/>
      <c r="R22" s="253"/>
      <c r="S22" s="253"/>
    </row>
    <row r="23" spans="1:19" ht="16.5" customHeight="1">
      <c r="A23" s="250"/>
      <c r="B23" s="260" t="s">
        <v>16</v>
      </c>
      <c r="C23" s="83">
        <v>365</v>
      </c>
      <c r="D23" s="83">
        <v>69</v>
      </c>
      <c r="E23" s="83">
        <v>44</v>
      </c>
      <c r="F23" s="83">
        <v>9</v>
      </c>
      <c r="G23" s="83">
        <v>53</v>
      </c>
      <c r="H23" s="83">
        <v>122</v>
      </c>
      <c r="I23" s="83">
        <v>243</v>
      </c>
      <c r="J23" s="83" t="s">
        <v>911</v>
      </c>
      <c r="K23" s="80">
        <f>SUM(K11:K22)</f>
        <v>0</v>
      </c>
      <c r="L23" s="253"/>
      <c r="M23" s="253"/>
      <c r="N23" s="253"/>
      <c r="O23" s="253"/>
      <c r="P23" s="253"/>
      <c r="Q23" s="253"/>
      <c r="R23" s="253"/>
      <c r="S23" s="253"/>
    </row>
    <row r="24" spans="1:19" ht="11.25" customHeight="1">
      <c r="A24" s="253"/>
      <c r="B24" s="255"/>
      <c r="C24" s="246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  <row r="25" spans="1:19" ht="13.5" customHeight="1">
      <c r="A25" s="34" t="s">
        <v>912</v>
      </c>
      <c r="B25" s="34"/>
      <c r="C25" s="34"/>
      <c r="D25" s="34"/>
      <c r="E25" s="34"/>
      <c r="F25" s="34"/>
      <c r="G25" s="34"/>
      <c r="H25" s="34"/>
      <c r="I25" s="34"/>
      <c r="J25" s="3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3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3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3.5" customHeight="1">
      <c r="A28" s="54"/>
      <c r="B28" s="54"/>
      <c r="C28" s="54"/>
      <c r="D28" s="54" t="s">
        <v>164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3.5" customHeight="1">
      <c r="A29" s="335" t="s">
        <v>1040</v>
      </c>
      <c r="B29" s="34"/>
      <c r="C29" s="34"/>
      <c r="D29" s="34"/>
      <c r="E29" s="34"/>
      <c r="F29" s="34"/>
      <c r="G29" s="34"/>
      <c r="H29" s="34"/>
      <c r="I29" s="34"/>
      <c r="J29" s="256" t="s">
        <v>23</v>
      </c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3.5" customHeight="1">
      <c r="A30" s="511" t="s">
        <v>213</v>
      </c>
      <c r="B30" s="343"/>
      <c r="C30" s="343"/>
      <c r="D30" s="343"/>
      <c r="E30" s="343"/>
      <c r="F30" s="343"/>
      <c r="G30" s="343"/>
      <c r="H30" s="343"/>
      <c r="I30" s="343"/>
      <c r="J30" s="343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3.5" customHeight="1">
      <c r="A31" s="511" t="s">
        <v>396</v>
      </c>
      <c r="B31" s="343"/>
      <c r="C31" s="343"/>
      <c r="D31" s="343"/>
      <c r="E31" s="343"/>
      <c r="F31" s="343"/>
      <c r="G31" s="343"/>
      <c r="H31" s="343"/>
      <c r="I31" s="343"/>
      <c r="J31" s="343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3.5" customHeight="1">
      <c r="A32" s="34"/>
      <c r="B32" s="34"/>
      <c r="C32" s="34"/>
      <c r="D32" s="34"/>
      <c r="E32" s="34"/>
      <c r="F32" s="34"/>
      <c r="G32" s="34"/>
      <c r="H32" s="34" t="s">
        <v>215</v>
      </c>
      <c r="I32" s="34"/>
      <c r="J32" s="3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3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3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3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3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3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3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3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3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3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3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3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3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3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3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3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3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3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3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3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3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3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3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3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3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3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3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3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3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3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3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3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3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3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3.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3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ht="13.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13.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3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3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3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3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ht="13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ht="13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ht="13.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ht="13.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ht="13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ht="13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ht="13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ht="13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ht="13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ht="13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ht="13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3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ht="13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ht="13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ht="13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ht="13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</sheetData>
  <mergeCells count="19">
    <mergeCell ref="K19:K20"/>
    <mergeCell ref="K11:K12"/>
    <mergeCell ref="K7:K9"/>
    <mergeCell ref="A31:J31"/>
    <mergeCell ref="A7:A9"/>
    <mergeCell ref="B7:B9"/>
    <mergeCell ref="C7:C9"/>
    <mergeCell ref="D8:D9"/>
    <mergeCell ref="D7:H7"/>
    <mergeCell ref="E8:G8"/>
    <mergeCell ref="J7:J9"/>
    <mergeCell ref="I7:I9"/>
    <mergeCell ref="C1:H1"/>
    <mergeCell ref="A2:J2"/>
    <mergeCell ref="A6:C6"/>
    <mergeCell ref="H8:H9"/>
    <mergeCell ref="A30:J30"/>
    <mergeCell ref="A3:J3"/>
    <mergeCell ref="A5:J5"/>
  </mergeCells>
  <printOptions horizontalCentered="1"/>
  <pageMargins left="0.70866141732283472" right="0.70866141732283472" top="0.23622047244094491" bottom="0" header="0" footer="0"/>
  <pageSetup paperSize="9" scale="9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00"/>
  <sheetViews>
    <sheetView workbookViewId="0">
      <selection activeCell="H17" sqref="H17"/>
    </sheetView>
  </sheetViews>
  <sheetFormatPr defaultColWidth="12.5703125" defaultRowHeight="15" customHeight="1"/>
  <cols>
    <col min="1" max="1" width="5.42578125" customWidth="1"/>
    <col min="2" max="2" width="9.7109375" customWidth="1"/>
    <col min="3" max="3" width="10.28515625" customWidth="1"/>
    <col min="4" max="4" width="8.42578125" customWidth="1"/>
    <col min="5" max="6" width="9.85546875" customWidth="1"/>
    <col min="7" max="7" width="10.7109375" customWidth="1"/>
    <col min="8" max="8" width="12.7109375" customWidth="1"/>
    <col min="9" max="9" width="8.7109375" customWidth="1"/>
    <col min="10" max="11" width="8" customWidth="1"/>
    <col min="12" max="14" width="8.140625" customWidth="1"/>
    <col min="15" max="15" width="8.42578125" customWidth="1"/>
    <col min="16" max="16" width="9.140625" customWidth="1"/>
    <col min="17" max="20" width="8.85546875" customWidth="1"/>
    <col min="21" max="21" width="10.5703125" customWidth="1"/>
    <col min="22" max="22" width="14.140625" customWidth="1"/>
  </cols>
  <sheetData>
    <row r="1" spans="1:22" ht="12.75" customHeight="1">
      <c r="A1" s="1"/>
      <c r="B1" s="1"/>
      <c r="C1" s="1"/>
      <c r="D1" s="1"/>
      <c r="E1" s="1"/>
      <c r="F1" s="1"/>
      <c r="G1" s="402"/>
      <c r="H1" s="343"/>
      <c r="I1" s="343"/>
      <c r="J1" s="1"/>
      <c r="K1" s="1"/>
      <c r="L1" s="1"/>
      <c r="M1" s="1"/>
      <c r="N1" s="1"/>
      <c r="O1" s="1"/>
      <c r="P1" s="1"/>
      <c r="Q1" s="458" t="s">
        <v>917</v>
      </c>
      <c r="R1" s="343"/>
      <c r="S1" s="343"/>
      <c r="T1" s="343"/>
      <c r="U1" s="343"/>
      <c r="V1" s="343"/>
    </row>
    <row r="2" spans="1:22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2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</row>
    <row r="4" spans="1:22" ht="12.75" customHeight="1">
      <c r="A4" s="478" t="s">
        <v>918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ht="7.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1:22" ht="12.75" customHeight="1">
      <c r="A6" s="435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</row>
    <row r="7" spans="1:22" ht="12.75" customHeight="1">
      <c r="A7" s="498" t="s">
        <v>919</v>
      </c>
      <c r="B7" s="397"/>
      <c r="C7" s="397"/>
      <c r="D7" s="1"/>
      <c r="E7" s="1"/>
      <c r="F7" s="1"/>
      <c r="G7" s="1"/>
      <c r="H7" s="13"/>
      <c r="I7" s="1"/>
      <c r="J7" s="1"/>
      <c r="K7" s="1"/>
      <c r="L7" s="453"/>
      <c r="M7" s="343"/>
      <c r="N7" s="343"/>
      <c r="O7" s="343"/>
      <c r="P7" s="343"/>
      <c r="Q7" s="343"/>
      <c r="R7" s="343"/>
      <c r="S7" s="343"/>
      <c r="T7" s="343"/>
      <c r="U7" s="343"/>
      <c r="V7" s="343"/>
    </row>
    <row r="8" spans="1:22" ht="24.75" customHeight="1">
      <c r="A8" s="436" t="s">
        <v>7</v>
      </c>
      <c r="B8" s="436" t="s">
        <v>8</v>
      </c>
      <c r="C8" s="451" t="s">
        <v>920</v>
      </c>
      <c r="D8" s="400"/>
      <c r="E8" s="400"/>
      <c r="F8" s="400"/>
      <c r="G8" s="401"/>
      <c r="H8" s="436" t="s">
        <v>921</v>
      </c>
      <c r="I8" s="451" t="s">
        <v>922</v>
      </c>
      <c r="J8" s="400"/>
      <c r="K8" s="400"/>
      <c r="L8" s="401"/>
      <c r="M8" s="451" t="s">
        <v>923</v>
      </c>
      <c r="N8" s="400"/>
      <c r="O8" s="400"/>
      <c r="P8" s="400"/>
      <c r="Q8" s="400"/>
      <c r="R8" s="400"/>
      <c r="S8" s="400"/>
      <c r="T8" s="401"/>
      <c r="U8" s="515" t="s">
        <v>924</v>
      </c>
      <c r="V8" s="401"/>
    </row>
    <row r="9" spans="1:22" ht="44.25" customHeight="1">
      <c r="A9" s="390"/>
      <c r="B9" s="390"/>
      <c r="C9" s="19" t="s">
        <v>337</v>
      </c>
      <c r="D9" s="19" t="s">
        <v>338</v>
      </c>
      <c r="E9" s="19" t="s">
        <v>339</v>
      </c>
      <c r="F9" s="19" t="s">
        <v>340</v>
      </c>
      <c r="G9" s="19" t="s">
        <v>925</v>
      </c>
      <c r="H9" s="390"/>
      <c r="I9" s="19" t="s">
        <v>231</v>
      </c>
      <c r="J9" s="19" t="s">
        <v>416</v>
      </c>
      <c r="K9" s="19" t="s">
        <v>417</v>
      </c>
      <c r="L9" s="19" t="s">
        <v>926</v>
      </c>
      <c r="M9" s="19" t="s">
        <v>16</v>
      </c>
      <c r="N9" s="19" t="s">
        <v>927</v>
      </c>
      <c r="O9" s="19" t="s">
        <v>928</v>
      </c>
      <c r="P9" s="19" t="s">
        <v>929</v>
      </c>
      <c r="Q9" s="19" t="s">
        <v>930</v>
      </c>
      <c r="R9" s="19" t="s">
        <v>931</v>
      </c>
      <c r="S9" s="19" t="s">
        <v>932</v>
      </c>
      <c r="T9" s="19" t="s">
        <v>933</v>
      </c>
      <c r="U9" s="19" t="s">
        <v>934</v>
      </c>
      <c r="V9" s="19" t="s">
        <v>935</v>
      </c>
    </row>
    <row r="10" spans="1:22" ht="12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18</v>
      </c>
      <c r="U10" s="21">
        <v>19</v>
      </c>
      <c r="V10" s="21">
        <v>20</v>
      </c>
    </row>
    <row r="11" spans="1:22" ht="12.75" customHeight="1">
      <c r="A11" s="136"/>
      <c r="B11" s="13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 customHeight="1">
      <c r="A12" s="63">
        <v>1</v>
      </c>
      <c r="B12" s="66" t="s">
        <v>327</v>
      </c>
      <c r="C12" s="23">
        <v>13900</v>
      </c>
      <c r="D12" s="23">
        <v>37245</v>
      </c>
      <c r="E12" s="23">
        <v>66</v>
      </c>
      <c r="F12" s="23">
        <v>0</v>
      </c>
      <c r="G12" s="23">
        <f>SUM(C12:F12)</f>
        <v>51211</v>
      </c>
      <c r="H12" s="28">
        <v>220</v>
      </c>
      <c r="I12" s="198">
        <f>SUM(J12:L12)</f>
        <v>1126.6420000000001</v>
      </c>
      <c r="J12" s="198">
        <v>0</v>
      </c>
      <c r="K12" s="198">
        <f>G12*H12*100/1000000</f>
        <v>1126.6420000000001</v>
      </c>
      <c r="L12" s="28">
        <v>0</v>
      </c>
      <c r="M12" s="198">
        <f>G12*H12*20/1000000</f>
        <v>225.32839999999999</v>
      </c>
      <c r="N12" s="28">
        <v>35.82</v>
      </c>
      <c r="O12" s="28">
        <v>35.82</v>
      </c>
      <c r="P12" s="28">
        <v>35.82</v>
      </c>
      <c r="Q12" s="28">
        <v>53.72</v>
      </c>
      <c r="R12" s="28">
        <v>17.91</v>
      </c>
      <c r="S12" s="28">
        <v>17.91</v>
      </c>
      <c r="T12" s="28">
        <v>17.91</v>
      </c>
      <c r="U12" s="28">
        <v>0</v>
      </c>
      <c r="V12" s="198">
        <f>I12*1500/100000</f>
        <v>16.899629999999998</v>
      </c>
    </row>
    <row r="13" spans="1:22" ht="12.75" customHeight="1">
      <c r="A13" s="63"/>
      <c r="B13" s="66"/>
      <c r="C13" s="125"/>
      <c r="D13" s="125"/>
      <c r="E13" s="125"/>
      <c r="F13" s="125"/>
      <c r="G13" s="23"/>
      <c r="H13" s="28"/>
      <c r="I13" s="198"/>
      <c r="J13" s="198"/>
      <c r="K13" s="198"/>
      <c r="L13" s="28"/>
      <c r="M13" s="198"/>
      <c r="N13" s="28"/>
      <c r="O13" s="28"/>
      <c r="P13" s="28"/>
      <c r="Q13" s="28"/>
      <c r="R13" s="28"/>
      <c r="S13" s="28"/>
      <c r="T13" s="28"/>
      <c r="U13" s="28"/>
      <c r="V13" s="198"/>
    </row>
    <row r="14" spans="1:22" ht="12.75" customHeight="1">
      <c r="A14" s="63">
        <v>2</v>
      </c>
      <c r="B14" s="66" t="s">
        <v>328</v>
      </c>
      <c r="C14" s="23">
        <v>9128</v>
      </c>
      <c r="D14" s="23">
        <v>26594</v>
      </c>
      <c r="E14" s="23">
        <v>567</v>
      </c>
      <c r="F14" s="23">
        <v>0</v>
      </c>
      <c r="G14" s="23">
        <f>SUM(C14:F14)</f>
        <v>36289</v>
      </c>
      <c r="H14" s="28">
        <v>220</v>
      </c>
      <c r="I14" s="198">
        <f>SUM(J14:L14)</f>
        <v>798.35799999999995</v>
      </c>
      <c r="J14" s="198">
        <v>0</v>
      </c>
      <c r="K14" s="198">
        <f>G14*H14*100/1000000</f>
        <v>798.35799999999995</v>
      </c>
      <c r="L14" s="28">
        <v>0</v>
      </c>
      <c r="M14" s="198">
        <f>G14*H14*20/1000000</f>
        <v>159.67160000000001</v>
      </c>
      <c r="N14" s="28">
        <v>28.35</v>
      </c>
      <c r="O14" s="28">
        <v>28.35</v>
      </c>
      <c r="P14" s="28">
        <v>28.35</v>
      </c>
      <c r="Q14" s="28">
        <v>42.53</v>
      </c>
      <c r="R14" s="28">
        <v>14.17</v>
      </c>
      <c r="S14" s="28">
        <v>14.17</v>
      </c>
      <c r="T14" s="28">
        <v>14.17</v>
      </c>
      <c r="U14" s="28">
        <v>0</v>
      </c>
      <c r="V14" s="198">
        <f>I14*1500/100000</f>
        <v>11.97537</v>
      </c>
    </row>
    <row r="15" spans="1:22" ht="12.75" customHeight="1">
      <c r="A15" s="185"/>
      <c r="B15" s="18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198"/>
    </row>
    <row r="16" spans="1:22" ht="12.75" customHeight="1">
      <c r="A16" s="51" t="s">
        <v>16</v>
      </c>
      <c r="B16" s="51"/>
      <c r="C16" s="28">
        <f t="shared" ref="C16:V16" si="0">SUM(C12+C14)</f>
        <v>23028</v>
      </c>
      <c r="D16" s="28">
        <f t="shared" si="0"/>
        <v>63839</v>
      </c>
      <c r="E16" s="28">
        <f t="shared" si="0"/>
        <v>633</v>
      </c>
      <c r="F16" s="28">
        <f t="shared" si="0"/>
        <v>0</v>
      </c>
      <c r="G16" s="28">
        <f t="shared" si="0"/>
        <v>87500</v>
      </c>
      <c r="H16" s="28">
        <v>200</v>
      </c>
      <c r="I16" s="198">
        <f t="shared" si="0"/>
        <v>1925</v>
      </c>
      <c r="J16" s="198">
        <f t="shared" si="0"/>
        <v>0</v>
      </c>
      <c r="K16" s="198">
        <f t="shared" si="0"/>
        <v>1925</v>
      </c>
      <c r="L16" s="28">
        <f t="shared" si="0"/>
        <v>0</v>
      </c>
      <c r="M16" s="198">
        <f t="shared" si="0"/>
        <v>385</v>
      </c>
      <c r="N16" s="28">
        <f t="shared" si="0"/>
        <v>64.17</v>
      </c>
      <c r="O16" s="28">
        <f t="shared" si="0"/>
        <v>64.17</v>
      </c>
      <c r="P16" s="28">
        <f t="shared" si="0"/>
        <v>64.17</v>
      </c>
      <c r="Q16" s="28">
        <f t="shared" si="0"/>
        <v>96.25</v>
      </c>
      <c r="R16" s="28">
        <f t="shared" si="0"/>
        <v>32.08</v>
      </c>
      <c r="S16" s="28">
        <f t="shared" si="0"/>
        <v>32.08</v>
      </c>
      <c r="T16" s="28">
        <f t="shared" si="0"/>
        <v>32.08</v>
      </c>
      <c r="U16" s="28">
        <f t="shared" si="0"/>
        <v>0</v>
      </c>
      <c r="V16" s="198">
        <f t="shared" si="0"/>
        <v>28.875</v>
      </c>
    </row>
    <row r="17" spans="1:2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2" t="s">
        <v>343</v>
      </c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2" t="s">
        <v>344</v>
      </c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2" t="s">
        <v>345</v>
      </c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335" t="s">
        <v>1040</v>
      </c>
      <c r="B23" s="1"/>
      <c r="C23" s="1"/>
      <c r="D23" s="1"/>
      <c r="E23" s="1"/>
      <c r="F23" s="1"/>
      <c r="G23" s="1"/>
      <c r="H23" s="2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453" t="s">
        <v>23</v>
      </c>
      <c r="U23" s="343"/>
      <c r="V23" s="2"/>
    </row>
    <row r="24" spans="1:22" ht="12.75" customHeight="1">
      <c r="A24" s="1"/>
      <c r="B24" s="1"/>
      <c r="C24" s="1"/>
      <c r="D24" s="1"/>
      <c r="E24" s="1"/>
      <c r="F24" s="1"/>
      <c r="G24" s="1"/>
      <c r="H24" s="1"/>
      <c r="I24" s="2"/>
      <c r="J24" s="453" t="s">
        <v>213</v>
      </c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</row>
    <row r="25" spans="1:22" ht="12.75" customHeight="1">
      <c r="A25" s="1"/>
      <c r="B25" s="1"/>
      <c r="C25" s="24"/>
      <c r="D25" s="24"/>
      <c r="E25" s="24"/>
      <c r="F25" s="24"/>
      <c r="G25" s="24"/>
      <c r="H25" s="1"/>
      <c r="I25" s="453" t="s">
        <v>308</v>
      </c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</row>
    <row r="26" spans="1:22" ht="12.75" customHeight="1">
      <c r="A26" s="2"/>
      <c r="B26" s="2"/>
      <c r="C26" s="131"/>
      <c r="D26" s="131"/>
      <c r="E26" s="131"/>
      <c r="F26" s="131"/>
      <c r="G26" s="24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 t="s">
        <v>529</v>
      </c>
      <c r="U26" s="2"/>
      <c r="V26" s="2"/>
    </row>
    <row r="27" spans="1:22" ht="12.75" customHeight="1">
      <c r="A27" s="1"/>
      <c r="B27" s="1"/>
      <c r="C27" s="24"/>
      <c r="D27" s="24"/>
      <c r="E27" s="24"/>
      <c r="F27" s="24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24"/>
      <c r="D28" s="24"/>
      <c r="E28" s="24"/>
      <c r="F28" s="24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24"/>
      <c r="D29" s="24"/>
      <c r="E29" s="24"/>
      <c r="F29" s="24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4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128"/>
      <c r="D32" s="128"/>
      <c r="E32" s="128"/>
      <c r="F32" s="128"/>
      <c r="G32" s="128"/>
      <c r="H32" s="128"/>
      <c r="I32" s="1"/>
      <c r="J32" s="1"/>
      <c r="K32" s="1"/>
      <c r="L32" s="1"/>
      <c r="M32" s="1"/>
      <c r="N32" s="24"/>
      <c r="O32" s="24"/>
      <c r="P32" s="24"/>
      <c r="Q32" s="24"/>
      <c r="R32" s="24"/>
      <c r="S32" s="24"/>
      <c r="T32" s="24"/>
      <c r="U32" s="1"/>
      <c r="V32" s="1"/>
    </row>
    <row r="33" spans="1:22" ht="12.75" customHeight="1">
      <c r="A33" s="1"/>
      <c r="B33" s="1"/>
      <c r="C33" s="128"/>
      <c r="D33" s="128"/>
      <c r="E33" s="128"/>
      <c r="F33" s="128"/>
      <c r="G33" s="128"/>
      <c r="H33" s="1"/>
      <c r="I33" s="1"/>
      <c r="J33" s="1"/>
      <c r="K33" s="1"/>
      <c r="L33" s="1"/>
      <c r="M33" s="1"/>
      <c r="N33" s="131"/>
      <c r="O33" s="131"/>
      <c r="P33" s="131"/>
      <c r="Q33" s="131"/>
      <c r="R33" s="131"/>
      <c r="S33" s="131"/>
      <c r="T33" s="24"/>
      <c r="U33" s="1"/>
      <c r="V33" s="1"/>
    </row>
    <row r="34" spans="1:22" ht="12.75" customHeight="1">
      <c r="A34" s="1"/>
      <c r="B34" s="1"/>
      <c r="C34" s="128"/>
      <c r="D34" s="128"/>
      <c r="E34" s="128"/>
      <c r="F34" s="128"/>
      <c r="G34" s="128"/>
      <c r="H34" s="1"/>
      <c r="I34" s="1"/>
      <c r="J34" s="1"/>
      <c r="K34" s="1"/>
      <c r="L34" s="1"/>
      <c r="M34" s="1"/>
      <c r="N34" s="24"/>
      <c r="O34" s="24"/>
      <c r="P34" s="24"/>
      <c r="Q34" s="24"/>
      <c r="R34" s="24"/>
      <c r="S34" s="24"/>
      <c r="T34" s="24"/>
      <c r="U34" s="1"/>
      <c r="V34" s="1"/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4"/>
      <c r="O35" s="24"/>
      <c r="P35" s="24"/>
      <c r="Q35" s="24"/>
      <c r="R35" s="24"/>
      <c r="S35" s="24"/>
      <c r="T35" s="24"/>
      <c r="U35" s="1"/>
      <c r="V35" s="1"/>
    </row>
    <row r="36" spans="1:2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4"/>
      <c r="O36" s="24"/>
      <c r="P36" s="24"/>
      <c r="Q36" s="24"/>
      <c r="R36" s="24"/>
      <c r="S36" s="24"/>
      <c r="T36" s="24"/>
      <c r="U36" s="1"/>
      <c r="V36" s="1"/>
    </row>
    <row r="37" spans="1:22" ht="12.75" customHeight="1">
      <c r="A37" s="1"/>
      <c r="B37" s="1"/>
      <c r="C37" s="128"/>
      <c r="D37" s="128"/>
      <c r="E37" s="128"/>
      <c r="F37" s="128"/>
      <c r="G37" s="128"/>
      <c r="H37" s="128"/>
      <c r="I37" s="1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"/>
      <c r="C38" s="128"/>
      <c r="D38" s="128"/>
      <c r="E38" s="128"/>
      <c r="F38" s="128"/>
      <c r="G38" s="128"/>
      <c r="H38" s="1"/>
      <c r="I38" s="1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128"/>
      <c r="D39" s="128"/>
      <c r="E39" s="128"/>
      <c r="F39" s="128"/>
      <c r="G39" s="128"/>
      <c r="H39" s="1"/>
      <c r="I39" s="1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28"/>
      <c r="D41" s="128"/>
      <c r="E41" s="128"/>
      <c r="F41" s="128"/>
      <c r="G41" s="128"/>
      <c r="H41" s="1"/>
      <c r="I41" s="1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</sheetData>
  <mergeCells count="18">
    <mergeCell ref="A2:V2"/>
    <mergeCell ref="G1:I1"/>
    <mergeCell ref="Q1:V1"/>
    <mergeCell ref="A8:A9"/>
    <mergeCell ref="B8:B9"/>
    <mergeCell ref="H8:H9"/>
    <mergeCell ref="M8:T8"/>
    <mergeCell ref="L7:V7"/>
    <mergeCell ref="A4:V5"/>
    <mergeCell ref="A3:V3"/>
    <mergeCell ref="A7:C7"/>
    <mergeCell ref="A6:V6"/>
    <mergeCell ref="J24:V24"/>
    <mergeCell ref="I25:V25"/>
    <mergeCell ref="T23:U23"/>
    <mergeCell ref="C8:G8"/>
    <mergeCell ref="I8:L8"/>
    <mergeCell ref="U8:V8"/>
  </mergeCells>
  <printOptions horizontalCentered="1"/>
  <pageMargins left="0.70866141732283472" right="0.70866141732283472" top="0.23622047244094491" bottom="0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100"/>
  <sheetViews>
    <sheetView topLeftCell="A4" workbookViewId="0">
      <selection activeCell="B34" sqref="B34"/>
    </sheetView>
  </sheetViews>
  <sheetFormatPr defaultColWidth="12.5703125" defaultRowHeight="15" customHeight="1"/>
  <cols>
    <col min="1" max="1" width="7.28515625" customWidth="1"/>
    <col min="2" max="2" width="26" customWidth="1"/>
    <col min="3" max="3" width="8.7109375" customWidth="1"/>
    <col min="4" max="4" width="8.28515625" customWidth="1"/>
    <col min="5" max="5" width="8.85546875" customWidth="1"/>
    <col min="6" max="6" width="16" customWidth="1"/>
    <col min="7" max="10" width="10.5703125" customWidth="1"/>
    <col min="11" max="18" width="9.140625" customWidth="1"/>
    <col min="19" max="21" width="8.85546875" customWidth="1"/>
    <col min="22" max="30" width="9.140625" customWidth="1"/>
  </cols>
  <sheetData>
    <row r="1" spans="1:3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7" t="s">
        <v>251</v>
      </c>
      <c r="W3" s="1"/>
      <c r="X3" s="1"/>
      <c r="Y3" s="1"/>
      <c r="Z3" s="1"/>
      <c r="AA3" s="1"/>
      <c r="AB3" s="1"/>
      <c r="AC3" s="1"/>
      <c r="AD3" s="1"/>
    </row>
    <row r="4" spans="1:3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7"/>
      <c r="W4" s="1"/>
      <c r="X4" s="1"/>
      <c r="Y4" s="1"/>
      <c r="Z4" s="1"/>
      <c r="AA4" s="1"/>
      <c r="AB4" s="1"/>
      <c r="AC4" s="1"/>
      <c r="AD4" s="1"/>
    </row>
    <row r="5" spans="1:30" ht="12.75" customHeight="1">
      <c r="A5" s="1"/>
      <c r="B5" s="1"/>
      <c r="C5" s="1"/>
      <c r="D5" s="1"/>
      <c r="E5" s="1"/>
      <c r="F5" s="1"/>
      <c r="G5" s="38" t="s">
        <v>252</v>
      </c>
      <c r="H5" s="38"/>
      <c r="I5" s="38"/>
      <c r="J5" s="1"/>
      <c r="K5" s="1"/>
      <c r="L5" s="1"/>
      <c r="M5" s="1"/>
      <c r="N5" s="1"/>
      <c r="O5" s="5"/>
      <c r="P5" s="5"/>
      <c r="Q5" s="5"/>
      <c r="R5" s="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 customHeight="1">
      <c r="A6" s="1"/>
      <c r="B6" s="1"/>
      <c r="C6" s="411" t="s">
        <v>2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8"/>
      <c r="P6" s="8"/>
      <c r="Q6" s="8"/>
      <c r="R6" s="8"/>
      <c r="S6" s="8"/>
      <c r="T6" s="8"/>
      <c r="U6" s="8"/>
      <c r="V6" s="8"/>
      <c r="W6" s="8"/>
      <c r="X6" s="8"/>
      <c r="Y6" s="1"/>
      <c r="Z6" s="1"/>
      <c r="AA6" s="1"/>
      <c r="AB6" s="1"/>
      <c r="AC6" s="1"/>
      <c r="AD6" s="1"/>
    </row>
    <row r="7" spans="1:30" ht="12.75" customHeight="1">
      <c r="A7" s="1"/>
      <c r="B7" s="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1"/>
      <c r="X7" s="1"/>
      <c r="Y7" s="1"/>
      <c r="Z7" s="1"/>
      <c r="AA7" s="1"/>
      <c r="AB7" s="1"/>
      <c r="AC7" s="1"/>
      <c r="AD7" s="1"/>
    </row>
    <row r="8" spans="1:30" ht="12.75" customHeight="1">
      <c r="A8" s="1"/>
      <c r="B8" s="412" t="s">
        <v>253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9"/>
      <c r="U8" s="413" t="s">
        <v>254</v>
      </c>
      <c r="V8" s="343"/>
      <c r="W8" s="1"/>
      <c r="X8" s="1"/>
      <c r="Y8" s="1"/>
      <c r="Z8" s="1"/>
      <c r="AA8" s="1"/>
      <c r="AB8" s="1"/>
      <c r="AC8" s="1"/>
      <c r="AD8" s="1"/>
    </row>
    <row r="9" spans="1:3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 customHeight="1">
      <c r="A10" s="388" t="s">
        <v>219</v>
      </c>
      <c r="B10" s="34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14" t="s">
        <v>255</v>
      </c>
      <c r="P10" s="397"/>
      <c r="Q10" s="397"/>
      <c r="R10" s="397"/>
      <c r="S10" s="397"/>
      <c r="T10" s="397"/>
      <c r="U10" s="397"/>
      <c r="V10" s="397"/>
      <c r="W10" s="1"/>
      <c r="X10" s="1"/>
      <c r="Y10" s="1"/>
      <c r="Z10" s="1"/>
      <c r="AA10" s="1"/>
      <c r="AB10" s="1"/>
      <c r="AC10" s="1"/>
      <c r="AD10" s="1"/>
    </row>
    <row r="11" spans="1:30" ht="35.25" customHeight="1">
      <c r="A11" s="416" t="s">
        <v>7</v>
      </c>
      <c r="B11" s="416" t="s">
        <v>256</v>
      </c>
      <c r="C11" s="415" t="s">
        <v>257</v>
      </c>
      <c r="D11" s="400"/>
      <c r="E11" s="401"/>
      <c r="F11" s="408" t="s">
        <v>258</v>
      </c>
      <c r="G11" s="410" t="s">
        <v>259</v>
      </c>
      <c r="H11" s="400"/>
      <c r="I11" s="400"/>
      <c r="J11" s="400"/>
      <c r="K11" s="400"/>
      <c r="L11" s="400"/>
      <c r="M11" s="400"/>
      <c r="N11" s="401"/>
      <c r="O11" s="410" t="s">
        <v>260</v>
      </c>
      <c r="P11" s="400"/>
      <c r="Q11" s="400"/>
      <c r="R11" s="400"/>
      <c r="S11" s="400"/>
      <c r="T11" s="400"/>
      <c r="U11" s="400"/>
      <c r="V11" s="401"/>
      <c r="W11" s="1"/>
      <c r="X11" s="1"/>
      <c r="Y11" s="1"/>
      <c r="Z11" s="1"/>
      <c r="AA11" s="1"/>
      <c r="AB11" s="1"/>
      <c r="AC11" s="1"/>
      <c r="AD11" s="1"/>
    </row>
    <row r="12" spans="1:30" ht="12.75" customHeight="1">
      <c r="A12" s="409"/>
      <c r="B12" s="409"/>
      <c r="C12" s="408" t="s">
        <v>261</v>
      </c>
      <c r="D12" s="408" t="s">
        <v>169</v>
      </c>
      <c r="E12" s="408" t="s">
        <v>170</v>
      </c>
      <c r="F12" s="409"/>
      <c r="G12" s="410" t="s">
        <v>262</v>
      </c>
      <c r="H12" s="400"/>
      <c r="I12" s="400"/>
      <c r="J12" s="401"/>
      <c r="K12" s="410" t="s">
        <v>263</v>
      </c>
      <c r="L12" s="400"/>
      <c r="M12" s="400"/>
      <c r="N12" s="401"/>
      <c r="O12" s="410" t="s">
        <v>264</v>
      </c>
      <c r="P12" s="400"/>
      <c r="Q12" s="400"/>
      <c r="R12" s="401"/>
      <c r="S12" s="410" t="s">
        <v>265</v>
      </c>
      <c r="T12" s="400"/>
      <c r="U12" s="400"/>
      <c r="V12" s="401"/>
      <c r="W12" s="1"/>
      <c r="X12" s="1"/>
      <c r="Y12" s="1"/>
      <c r="Z12" s="1"/>
      <c r="AA12" s="1"/>
      <c r="AB12" s="1"/>
      <c r="AC12" s="1"/>
      <c r="AD12" s="1"/>
    </row>
    <row r="13" spans="1:30" ht="12.75" customHeight="1">
      <c r="A13" s="409"/>
      <c r="B13" s="409"/>
      <c r="C13" s="409"/>
      <c r="D13" s="409"/>
      <c r="E13" s="409"/>
      <c r="F13" s="409"/>
      <c r="G13" s="417" t="s">
        <v>266</v>
      </c>
      <c r="H13" s="392"/>
      <c r="I13" s="393"/>
      <c r="J13" s="408" t="s">
        <v>267</v>
      </c>
      <c r="K13" s="407" t="s">
        <v>266</v>
      </c>
      <c r="L13" s="392"/>
      <c r="M13" s="393"/>
      <c r="N13" s="408" t="s">
        <v>267</v>
      </c>
      <c r="O13" s="407" t="s">
        <v>266</v>
      </c>
      <c r="P13" s="392"/>
      <c r="Q13" s="393"/>
      <c r="R13" s="408" t="s">
        <v>267</v>
      </c>
      <c r="S13" s="407" t="s">
        <v>266</v>
      </c>
      <c r="T13" s="392"/>
      <c r="U13" s="393"/>
      <c r="V13" s="408" t="s">
        <v>267</v>
      </c>
      <c r="W13" s="1"/>
      <c r="X13" s="1"/>
      <c r="Y13" s="1"/>
      <c r="Z13" s="1"/>
      <c r="AA13" s="1"/>
      <c r="AB13" s="1"/>
      <c r="AC13" s="1"/>
      <c r="AD13" s="1"/>
    </row>
    <row r="14" spans="1:30" ht="12.75">
      <c r="A14" s="409"/>
      <c r="B14" s="409"/>
      <c r="C14" s="409"/>
      <c r="D14" s="409"/>
      <c r="E14" s="409"/>
      <c r="F14" s="409"/>
      <c r="G14" s="396"/>
      <c r="H14" s="397"/>
      <c r="I14" s="398"/>
      <c r="J14" s="409"/>
      <c r="K14" s="396"/>
      <c r="L14" s="397"/>
      <c r="M14" s="398"/>
      <c r="N14" s="409"/>
      <c r="O14" s="396"/>
      <c r="P14" s="397"/>
      <c r="Q14" s="398"/>
      <c r="R14" s="409"/>
      <c r="S14" s="396"/>
      <c r="T14" s="397"/>
      <c r="U14" s="398"/>
      <c r="V14" s="409"/>
      <c r="W14" s="1"/>
      <c r="X14" s="1"/>
      <c r="Y14" s="1"/>
      <c r="Z14" s="1"/>
      <c r="AA14" s="1"/>
      <c r="AB14" s="1"/>
      <c r="AC14" s="1"/>
      <c r="AD14" s="1"/>
    </row>
    <row r="15" spans="1:30" ht="12.75" customHeight="1">
      <c r="A15" s="390"/>
      <c r="B15" s="390"/>
      <c r="C15" s="390"/>
      <c r="D15" s="390"/>
      <c r="E15" s="390"/>
      <c r="F15" s="390"/>
      <c r="G15" s="80" t="s">
        <v>261</v>
      </c>
      <c r="H15" s="80" t="s">
        <v>169</v>
      </c>
      <c r="I15" s="58" t="s">
        <v>170</v>
      </c>
      <c r="J15" s="390"/>
      <c r="K15" s="81" t="s">
        <v>261</v>
      </c>
      <c r="L15" s="81" t="s">
        <v>169</v>
      </c>
      <c r="M15" s="81" t="s">
        <v>170</v>
      </c>
      <c r="N15" s="390"/>
      <c r="O15" s="81" t="s">
        <v>261</v>
      </c>
      <c r="P15" s="81" t="s">
        <v>169</v>
      </c>
      <c r="Q15" s="81" t="s">
        <v>170</v>
      </c>
      <c r="R15" s="390"/>
      <c r="S15" s="81" t="s">
        <v>261</v>
      </c>
      <c r="T15" s="81" t="s">
        <v>169</v>
      </c>
      <c r="U15" s="81" t="s">
        <v>170</v>
      </c>
      <c r="V15" s="390"/>
      <c r="W15" s="1"/>
      <c r="X15" s="1"/>
      <c r="Y15" s="1"/>
      <c r="Z15" s="1"/>
      <c r="AA15" s="1"/>
      <c r="AB15" s="1"/>
      <c r="AC15" s="1"/>
      <c r="AD15" s="1"/>
    </row>
    <row r="16" spans="1:30" ht="12.75" customHeight="1">
      <c r="A16" s="81">
        <v>1</v>
      </c>
      <c r="B16" s="81">
        <v>2</v>
      </c>
      <c r="C16" s="81">
        <v>3</v>
      </c>
      <c r="D16" s="81">
        <v>4</v>
      </c>
      <c r="E16" s="81">
        <v>5</v>
      </c>
      <c r="F16" s="81">
        <v>6</v>
      </c>
      <c r="G16" s="81">
        <v>7</v>
      </c>
      <c r="H16" s="81">
        <v>8</v>
      </c>
      <c r="I16" s="81">
        <v>9</v>
      </c>
      <c r="J16" s="81">
        <v>10</v>
      </c>
      <c r="K16" s="81">
        <v>11</v>
      </c>
      <c r="L16" s="81">
        <v>12</v>
      </c>
      <c r="M16" s="81">
        <v>13</v>
      </c>
      <c r="N16" s="81">
        <v>14</v>
      </c>
      <c r="O16" s="81">
        <v>15</v>
      </c>
      <c r="P16" s="81">
        <v>16</v>
      </c>
      <c r="Q16" s="81">
        <v>17</v>
      </c>
      <c r="R16" s="81">
        <v>18</v>
      </c>
      <c r="S16" s="81">
        <v>19</v>
      </c>
      <c r="T16" s="81">
        <v>20</v>
      </c>
      <c r="U16" s="81">
        <v>21</v>
      </c>
      <c r="V16" s="81">
        <v>22</v>
      </c>
      <c r="W16" s="1"/>
      <c r="X16" s="1"/>
      <c r="Y16" s="1"/>
      <c r="Z16" s="1"/>
      <c r="AA16" s="1"/>
      <c r="AB16" s="1"/>
      <c r="AC16" s="1"/>
      <c r="AD16" s="1"/>
    </row>
    <row r="17" spans="1:30" ht="12.75" customHeight="1">
      <c r="A17" s="418" t="s">
        <v>268</v>
      </c>
      <c r="B17" s="40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1"/>
      <c r="X17" s="1"/>
      <c r="Y17" s="1"/>
      <c r="Z17" s="1"/>
      <c r="AA17" s="1"/>
      <c r="AB17" s="1"/>
      <c r="AC17" s="1"/>
      <c r="AD17" s="1"/>
    </row>
    <row r="18" spans="1:30" ht="12.75" customHeight="1">
      <c r="A18" s="81">
        <v>1</v>
      </c>
      <c r="B18" s="82" t="s">
        <v>269</v>
      </c>
      <c r="C18" s="83">
        <v>291.86</v>
      </c>
      <c r="D18" s="83">
        <v>5.27</v>
      </c>
      <c r="E18" s="84">
        <v>30.14</v>
      </c>
      <c r="F18" s="85">
        <v>43581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1"/>
      <c r="X18" s="1"/>
      <c r="Y18" s="1"/>
      <c r="Z18" s="1"/>
      <c r="AA18" s="1"/>
      <c r="AB18" s="1"/>
      <c r="AC18" s="1"/>
      <c r="AD18" s="1"/>
    </row>
    <row r="19" spans="1:30" ht="12.75" customHeight="1">
      <c r="A19" s="81">
        <v>2</v>
      </c>
      <c r="B19" s="82" t="s">
        <v>270</v>
      </c>
      <c r="C19" s="83">
        <v>365.76</v>
      </c>
      <c r="D19" s="83">
        <v>5.84</v>
      </c>
      <c r="E19" s="83">
        <v>33.68</v>
      </c>
      <c r="F19" s="85">
        <v>43782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1"/>
      <c r="X19" s="1"/>
      <c r="Y19" s="1"/>
      <c r="Z19" s="1"/>
      <c r="AA19" s="1"/>
      <c r="AB19" s="1"/>
      <c r="AC19" s="1"/>
      <c r="AD19" s="1"/>
    </row>
    <row r="20" spans="1:30" ht="12.75" customHeight="1">
      <c r="A20" s="81">
        <v>3</v>
      </c>
      <c r="B20" s="82" t="s">
        <v>271</v>
      </c>
      <c r="C20" s="83"/>
      <c r="D20" s="83"/>
      <c r="E20" s="84"/>
      <c r="F20" s="85"/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1"/>
      <c r="X20" s="1"/>
      <c r="Y20" s="1"/>
      <c r="Z20" s="1"/>
      <c r="AA20" s="1"/>
      <c r="AB20" s="1"/>
      <c r="AC20" s="1"/>
      <c r="AD20" s="1"/>
    </row>
    <row r="21" spans="1:30" ht="12.75" customHeight="1">
      <c r="A21" s="418" t="s">
        <v>272</v>
      </c>
      <c r="B21" s="40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1"/>
      <c r="X21" s="1"/>
      <c r="Y21" s="1"/>
      <c r="Z21" s="1"/>
      <c r="AA21" s="1"/>
      <c r="AB21" s="1"/>
      <c r="AC21" s="1"/>
      <c r="AD21" s="1"/>
    </row>
    <row r="22" spans="1:30" ht="12.75" customHeight="1">
      <c r="A22" s="81">
        <v>4</v>
      </c>
      <c r="B22" s="82" t="s">
        <v>273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1"/>
      <c r="X22" s="1"/>
      <c r="Y22" s="1"/>
      <c r="Z22" s="1"/>
      <c r="AA22" s="1"/>
      <c r="AB22" s="1"/>
      <c r="AC22" s="1"/>
      <c r="AD22" s="1"/>
    </row>
    <row r="23" spans="1:30" ht="12.75" customHeight="1">
      <c r="A23" s="81">
        <v>5</v>
      </c>
      <c r="B23" s="82" t="s">
        <v>244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1"/>
      <c r="X23" s="1"/>
      <c r="Y23" s="1"/>
      <c r="Z23" s="1"/>
      <c r="AA23" s="1"/>
      <c r="AB23" s="1"/>
      <c r="AC23" s="1"/>
      <c r="AD23" s="1"/>
    </row>
    <row r="24" spans="1:3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 customHeight="1">
      <c r="A26" s="419" t="s">
        <v>274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1"/>
      <c r="X26" s="1"/>
      <c r="Y26" s="1"/>
      <c r="Z26" s="1"/>
      <c r="AA26" s="1"/>
      <c r="AB26" s="1"/>
      <c r="AC26" s="1"/>
      <c r="AD26" s="1"/>
    </row>
    <row r="27" spans="1:30" ht="12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1"/>
      <c r="X27" s="1"/>
      <c r="Y27" s="1"/>
      <c r="Z27" s="1"/>
      <c r="AA27" s="1"/>
      <c r="AB27" s="1"/>
      <c r="AC27" s="1"/>
      <c r="AD27" s="1"/>
    </row>
    <row r="28" spans="1:30" ht="12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1"/>
      <c r="X28" s="1"/>
      <c r="Y28" s="1"/>
      <c r="Z28" s="1"/>
      <c r="AA28" s="1"/>
      <c r="AB28" s="1"/>
      <c r="AC28" s="1"/>
      <c r="AD28" s="1"/>
    </row>
    <row r="29" spans="1:30" ht="12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"/>
      <c r="X29" s="1"/>
      <c r="Y29" s="1"/>
      <c r="Z29" s="1"/>
      <c r="AA29" s="1"/>
      <c r="AB29" s="1"/>
      <c r="AC29" s="1"/>
      <c r="AD29" s="1"/>
    </row>
    <row r="30" spans="1:30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1"/>
      <c r="X30" s="1"/>
      <c r="Y30" s="1"/>
      <c r="Z30" s="1"/>
      <c r="AA30" s="1"/>
      <c r="AB30" s="1"/>
      <c r="AC30" s="1"/>
      <c r="AD30" s="1"/>
    </row>
    <row r="31" spans="1:30" ht="12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1"/>
      <c r="X31" s="1"/>
      <c r="Y31" s="1"/>
      <c r="Z31" s="1"/>
      <c r="AA31" s="1"/>
      <c r="AB31" s="1"/>
      <c r="AC31" s="1"/>
      <c r="AD31" s="1"/>
    </row>
    <row r="32" spans="1:30" ht="39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1"/>
      <c r="X32" s="1"/>
      <c r="Y32" s="1"/>
      <c r="Z32" s="1"/>
      <c r="AA32" s="1"/>
      <c r="AB32" s="1"/>
      <c r="AC32" s="1"/>
      <c r="AD32" s="1"/>
    </row>
    <row r="33" spans="1:3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29"/>
      <c r="B34" s="335" t="s">
        <v>1040</v>
      </c>
      <c r="C34" s="385" t="s">
        <v>275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24"/>
      <c r="X34" s="24"/>
      <c r="Y34" s="24"/>
      <c r="Z34" s="24"/>
      <c r="AA34" s="24"/>
      <c r="AB34" s="24"/>
      <c r="AC34" s="24"/>
      <c r="AD34" s="24"/>
    </row>
    <row r="35" spans="1:30" ht="15.75" customHeight="1">
      <c r="A35" s="385" t="s">
        <v>276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</row>
    <row r="36" spans="1:30" ht="15.75" customHeight="1">
      <c r="A36" s="387" t="s">
        <v>249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45"/>
      <c r="X36" s="45"/>
      <c r="Y36" s="45"/>
      <c r="Z36" s="45"/>
      <c r="AA36" s="45"/>
      <c r="AB36" s="45"/>
      <c r="AC36" s="45"/>
      <c r="AD36" s="45"/>
    </row>
    <row r="37" spans="1:30" ht="12.75" customHeight="1">
      <c r="A37" s="388" t="s">
        <v>250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2"/>
      <c r="X37" s="2"/>
      <c r="Y37" s="2"/>
      <c r="Z37" s="2"/>
    </row>
    <row r="38" spans="1:30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"/>
      <c r="Z38" s="1"/>
      <c r="AA38" s="1"/>
      <c r="AB38" s="1"/>
      <c r="AC38" s="1"/>
      <c r="AD38" s="1"/>
    </row>
    <row r="39" spans="1:30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"/>
      <c r="Z39" s="1"/>
      <c r="AA39" s="1"/>
      <c r="AB39" s="1"/>
      <c r="AC39" s="1"/>
      <c r="AD39" s="1"/>
    </row>
    <row r="40" spans="1:3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33">
    <mergeCell ref="A37:V37"/>
    <mergeCell ref="A17:B17"/>
    <mergeCell ref="A21:B21"/>
    <mergeCell ref="A26:V26"/>
    <mergeCell ref="C34:V34"/>
    <mergeCell ref="A35:AD35"/>
    <mergeCell ref="A36:V36"/>
    <mergeCell ref="O11:V11"/>
    <mergeCell ref="C11:E11"/>
    <mergeCell ref="G11:N11"/>
    <mergeCell ref="A11:A15"/>
    <mergeCell ref="B11:B15"/>
    <mergeCell ref="C12:C15"/>
    <mergeCell ref="D12:D15"/>
    <mergeCell ref="E12:E15"/>
    <mergeCell ref="F11:F15"/>
    <mergeCell ref="K12:N12"/>
    <mergeCell ref="G12:J12"/>
    <mergeCell ref="O13:Q14"/>
    <mergeCell ref="S13:U14"/>
    <mergeCell ref="S12:V12"/>
    <mergeCell ref="G13:I14"/>
    <mergeCell ref="J13:J15"/>
    <mergeCell ref="C6:N6"/>
    <mergeCell ref="B8:S8"/>
    <mergeCell ref="U8:V8"/>
    <mergeCell ref="A10:B10"/>
    <mergeCell ref="O10:V10"/>
    <mergeCell ref="K13:M14"/>
    <mergeCell ref="N13:N15"/>
    <mergeCell ref="R13:R15"/>
    <mergeCell ref="V13:V15"/>
    <mergeCell ref="O12:R12"/>
  </mergeCells>
  <printOptions horizontalCentered="1"/>
  <pageMargins left="0.70866141732283472" right="0.70866141732283472" top="0.23622047244094491" bottom="0" header="0" footer="0"/>
  <pageSetup paperSize="9" scale="4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00"/>
  <sheetViews>
    <sheetView workbookViewId="0">
      <selection activeCell="A23" sqref="A23"/>
    </sheetView>
  </sheetViews>
  <sheetFormatPr defaultColWidth="12.5703125" defaultRowHeight="15" customHeight="1"/>
  <cols>
    <col min="1" max="1" width="5.42578125" customWidth="1"/>
    <col min="2" max="2" width="8.85546875" customWidth="1"/>
    <col min="3" max="3" width="10.28515625" customWidth="1"/>
    <col min="4" max="4" width="8.42578125" customWidth="1"/>
    <col min="5" max="6" width="9.85546875" customWidth="1"/>
    <col min="7" max="7" width="10.7109375" customWidth="1"/>
    <col min="8" max="8" width="12.7109375" customWidth="1"/>
    <col min="9" max="9" width="8.7109375" customWidth="1"/>
    <col min="10" max="11" width="8" customWidth="1"/>
    <col min="12" max="14" width="8.140625" customWidth="1"/>
    <col min="15" max="15" width="8.42578125" customWidth="1"/>
    <col min="16" max="20" width="8.140625" customWidth="1"/>
    <col min="21" max="21" width="10.42578125" customWidth="1"/>
    <col min="22" max="22" width="12.42578125" customWidth="1"/>
  </cols>
  <sheetData>
    <row r="1" spans="1:22" ht="12.75" customHeight="1">
      <c r="A1" s="1"/>
      <c r="B1" s="1"/>
      <c r="C1" s="1"/>
      <c r="D1" s="1"/>
      <c r="E1" s="1"/>
      <c r="F1" s="1"/>
      <c r="G1" s="402"/>
      <c r="H1" s="343"/>
      <c r="I1" s="3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58" t="s">
        <v>936</v>
      </c>
      <c r="V1" s="343"/>
    </row>
    <row r="2" spans="1:22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2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</row>
    <row r="4" spans="1:22" ht="12.75" customHeight="1">
      <c r="A4" s="478" t="s">
        <v>937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ht="7.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1:22" ht="12.75" customHeight="1">
      <c r="A6" s="435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</row>
    <row r="7" spans="1:22" ht="12.75" customHeight="1">
      <c r="A7" s="498" t="s">
        <v>938</v>
      </c>
      <c r="B7" s="397"/>
      <c r="C7" s="397"/>
      <c r="D7" s="1"/>
      <c r="E7" s="1"/>
      <c r="F7" s="1"/>
      <c r="G7" s="1"/>
      <c r="H7" s="13"/>
      <c r="I7" s="1"/>
      <c r="J7" s="1"/>
      <c r="K7" s="1"/>
      <c r="L7" s="453"/>
      <c r="M7" s="343"/>
      <c r="N7" s="343"/>
      <c r="O7" s="343"/>
      <c r="P7" s="343"/>
      <c r="Q7" s="343"/>
      <c r="R7" s="343"/>
      <c r="S7" s="343"/>
      <c r="T7" s="343"/>
      <c r="U7" s="343"/>
      <c r="V7" s="343"/>
    </row>
    <row r="8" spans="1:22" ht="52.5" customHeight="1">
      <c r="A8" s="436" t="s">
        <v>7</v>
      </c>
      <c r="B8" s="436" t="s">
        <v>8</v>
      </c>
      <c r="C8" s="451" t="s">
        <v>920</v>
      </c>
      <c r="D8" s="400"/>
      <c r="E8" s="400"/>
      <c r="F8" s="400"/>
      <c r="G8" s="401"/>
      <c r="H8" s="405" t="s">
        <v>921</v>
      </c>
      <c r="I8" s="451" t="s">
        <v>922</v>
      </c>
      <c r="J8" s="400"/>
      <c r="K8" s="400"/>
      <c r="L8" s="401"/>
      <c r="M8" s="451" t="s">
        <v>923</v>
      </c>
      <c r="N8" s="400"/>
      <c r="O8" s="400"/>
      <c r="P8" s="400"/>
      <c r="Q8" s="400"/>
      <c r="R8" s="400"/>
      <c r="S8" s="400"/>
      <c r="T8" s="401"/>
      <c r="U8" s="515" t="s">
        <v>924</v>
      </c>
      <c r="V8" s="401"/>
    </row>
    <row r="9" spans="1:22" ht="44.25" customHeight="1">
      <c r="A9" s="390"/>
      <c r="B9" s="390"/>
      <c r="C9" s="19" t="s">
        <v>337</v>
      </c>
      <c r="D9" s="19" t="s">
        <v>338</v>
      </c>
      <c r="E9" s="19" t="s">
        <v>339</v>
      </c>
      <c r="F9" s="17" t="s">
        <v>340</v>
      </c>
      <c r="G9" s="17" t="s">
        <v>925</v>
      </c>
      <c r="H9" s="396"/>
      <c r="I9" s="19" t="s">
        <v>231</v>
      </c>
      <c r="J9" s="19" t="s">
        <v>416</v>
      </c>
      <c r="K9" s="19" t="s">
        <v>417</v>
      </c>
      <c r="L9" s="19" t="s">
        <v>926</v>
      </c>
      <c r="M9" s="19" t="s">
        <v>16</v>
      </c>
      <c r="N9" s="19" t="s">
        <v>927</v>
      </c>
      <c r="O9" s="19" t="s">
        <v>928</v>
      </c>
      <c r="P9" s="19" t="s">
        <v>929</v>
      </c>
      <c r="Q9" s="19" t="s">
        <v>930</v>
      </c>
      <c r="R9" s="19" t="s">
        <v>931</v>
      </c>
      <c r="S9" s="19" t="s">
        <v>932</v>
      </c>
      <c r="T9" s="19" t="s">
        <v>933</v>
      </c>
      <c r="U9" s="19" t="s">
        <v>934</v>
      </c>
      <c r="V9" s="19" t="s">
        <v>935</v>
      </c>
    </row>
    <row r="10" spans="1:22" ht="12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</row>
    <row r="11" spans="1:22" ht="12.75" customHeight="1">
      <c r="A11" s="136"/>
      <c r="B11" s="136"/>
      <c r="C11" s="129"/>
      <c r="D11" s="129"/>
      <c r="E11" s="129"/>
      <c r="F11" s="129"/>
      <c r="G11" s="28"/>
      <c r="H11" s="4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 customHeight="1">
      <c r="A12" s="63">
        <v>1</v>
      </c>
      <c r="B12" s="160" t="s">
        <v>327</v>
      </c>
      <c r="C12" s="23">
        <v>3716</v>
      </c>
      <c r="D12" s="23">
        <v>30454</v>
      </c>
      <c r="E12" s="23">
        <v>0</v>
      </c>
      <c r="F12" s="23">
        <v>0</v>
      </c>
      <c r="G12" s="28">
        <f>SUM(C12:F12)</f>
        <v>34170</v>
      </c>
      <c r="H12" s="40">
        <v>220</v>
      </c>
      <c r="I12" s="28">
        <f>SUM(J12:L12)</f>
        <v>1127.6099999999999</v>
      </c>
      <c r="J12" s="28">
        <v>0</v>
      </c>
      <c r="K12" s="28">
        <f>G12*H12*150/1000000</f>
        <v>1127.6099999999999</v>
      </c>
      <c r="L12" s="28">
        <v>0</v>
      </c>
      <c r="M12" s="198">
        <f>G12*H12*30/1000000</f>
        <v>225.52199999999999</v>
      </c>
      <c r="N12" s="227">
        <v>37.590000000000003</v>
      </c>
      <c r="O12" s="227">
        <v>37.590000000000003</v>
      </c>
      <c r="P12" s="227">
        <v>37.590000000000003</v>
      </c>
      <c r="Q12" s="227">
        <v>56.4</v>
      </c>
      <c r="R12" s="227">
        <v>18.79</v>
      </c>
      <c r="S12" s="227">
        <v>18.78</v>
      </c>
      <c r="T12" s="227">
        <v>18.78</v>
      </c>
      <c r="U12" s="28">
        <v>0</v>
      </c>
      <c r="V12" s="198">
        <f>I12*1500/100000</f>
        <v>16.914149999999999</v>
      </c>
    </row>
    <row r="13" spans="1:22" ht="12.75" customHeight="1">
      <c r="A13" s="63"/>
      <c r="B13" s="160"/>
      <c r="C13" s="125"/>
      <c r="D13" s="23"/>
      <c r="E13" s="23"/>
      <c r="F13" s="23"/>
      <c r="G13" s="28"/>
      <c r="H13" s="40"/>
      <c r="I13" s="28"/>
      <c r="J13" s="28"/>
      <c r="K13" s="28"/>
      <c r="L13" s="28"/>
      <c r="M13" s="198"/>
      <c r="N13" s="227"/>
      <c r="O13" s="227"/>
      <c r="P13" s="227"/>
      <c r="Q13" s="227"/>
      <c r="R13" s="227"/>
      <c r="S13" s="227"/>
      <c r="T13" s="227"/>
      <c r="U13" s="28"/>
      <c r="V13" s="198"/>
    </row>
    <row r="14" spans="1:22" ht="12.75" customHeight="1">
      <c r="A14" s="63">
        <v>2</v>
      </c>
      <c r="B14" s="160" t="s">
        <v>328</v>
      </c>
      <c r="C14" s="23">
        <v>2925</v>
      </c>
      <c r="D14" s="23">
        <v>20405</v>
      </c>
      <c r="E14" s="23">
        <v>0</v>
      </c>
      <c r="F14" s="23">
        <v>0</v>
      </c>
      <c r="G14" s="28">
        <f>SUM(C14:F14)</f>
        <v>23330</v>
      </c>
      <c r="H14" s="40">
        <v>220</v>
      </c>
      <c r="I14" s="28">
        <f>SUM(J14:L14)</f>
        <v>769.89</v>
      </c>
      <c r="J14" s="28">
        <v>0</v>
      </c>
      <c r="K14" s="28">
        <f>G14*H14*150/1000000</f>
        <v>769.89</v>
      </c>
      <c r="L14" s="28">
        <v>0</v>
      </c>
      <c r="M14" s="198">
        <f>G14*H14*30/1000000</f>
        <v>153.97800000000001</v>
      </c>
      <c r="N14" s="227">
        <v>25.66</v>
      </c>
      <c r="O14" s="227">
        <v>25.66</v>
      </c>
      <c r="P14" s="227">
        <v>25.66</v>
      </c>
      <c r="Q14" s="227">
        <v>38.479999999999997</v>
      </c>
      <c r="R14" s="227">
        <v>12.84</v>
      </c>
      <c r="S14" s="227">
        <v>12.84</v>
      </c>
      <c r="T14" s="227">
        <v>12.84</v>
      </c>
      <c r="U14" s="28">
        <v>0</v>
      </c>
      <c r="V14" s="198">
        <f>I14*1500/100000</f>
        <v>11.548349999999999</v>
      </c>
    </row>
    <row r="15" spans="1:22" ht="12.75" customHeight="1">
      <c r="A15" s="185"/>
      <c r="B15" s="185"/>
      <c r="C15" s="261"/>
      <c r="D15" s="261"/>
      <c r="E15" s="261"/>
      <c r="F15" s="261"/>
      <c r="G15" s="28"/>
      <c r="H15" s="40"/>
      <c r="I15" s="28"/>
      <c r="J15" s="28"/>
      <c r="K15" s="28"/>
      <c r="L15" s="28"/>
      <c r="M15" s="198"/>
      <c r="N15" s="227"/>
      <c r="O15" s="227"/>
      <c r="P15" s="227"/>
      <c r="Q15" s="227"/>
      <c r="R15" s="227"/>
      <c r="S15" s="227"/>
      <c r="T15" s="227"/>
      <c r="U15" s="28"/>
      <c r="V15" s="198"/>
    </row>
    <row r="16" spans="1:22" ht="12.75" customHeight="1">
      <c r="A16" s="51" t="s">
        <v>16</v>
      </c>
      <c r="B16" s="51"/>
      <c r="C16" s="28">
        <f t="shared" ref="C16:G16" si="0">SUM(C12+C14)</f>
        <v>6641</v>
      </c>
      <c r="D16" s="28">
        <f t="shared" si="0"/>
        <v>50859</v>
      </c>
      <c r="E16" s="28">
        <f t="shared" si="0"/>
        <v>0</v>
      </c>
      <c r="F16" s="28">
        <f t="shared" si="0"/>
        <v>0</v>
      </c>
      <c r="G16" s="28">
        <f t="shared" si="0"/>
        <v>57500</v>
      </c>
      <c r="H16" s="40">
        <v>220</v>
      </c>
      <c r="I16" s="28">
        <f t="shared" ref="I16:R16" si="1">SUM(I12+I14)</f>
        <v>1897.5</v>
      </c>
      <c r="J16" s="28">
        <f t="shared" si="1"/>
        <v>0</v>
      </c>
      <c r="K16" s="28">
        <f t="shared" si="1"/>
        <v>1897.5</v>
      </c>
      <c r="L16" s="28">
        <f t="shared" si="1"/>
        <v>0</v>
      </c>
      <c r="M16" s="198">
        <f t="shared" si="1"/>
        <v>379.5</v>
      </c>
      <c r="N16" s="28">
        <f t="shared" si="1"/>
        <v>63.25</v>
      </c>
      <c r="O16" s="28">
        <f t="shared" si="1"/>
        <v>63.25</v>
      </c>
      <c r="P16" s="28">
        <f t="shared" si="1"/>
        <v>63.25</v>
      </c>
      <c r="Q16" s="28">
        <f t="shared" si="1"/>
        <v>94.88</v>
      </c>
      <c r="R16" s="28">
        <f t="shared" si="1"/>
        <v>31.63</v>
      </c>
      <c r="S16" s="28"/>
      <c r="T16" s="28"/>
      <c r="U16" s="28">
        <f t="shared" ref="U16:V16" si="2">SUM(U12+U14)</f>
        <v>0</v>
      </c>
      <c r="V16" s="198">
        <f t="shared" si="2"/>
        <v>28.462499999999999</v>
      </c>
    </row>
    <row r="17" spans="1:2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2" t="s">
        <v>343</v>
      </c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2" t="s">
        <v>344</v>
      </c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2" t="s">
        <v>345</v>
      </c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335" t="s">
        <v>1040</v>
      </c>
      <c r="B23" s="1"/>
      <c r="C23" s="1"/>
      <c r="D23" s="1"/>
      <c r="E23" s="1"/>
      <c r="F23" s="1"/>
      <c r="G23" s="1"/>
      <c r="H23" s="2"/>
      <c r="I23" s="1"/>
      <c r="J23" s="2"/>
      <c r="K23" s="2"/>
      <c r="L23" s="2"/>
      <c r="M23" s="2"/>
      <c r="N23" s="2"/>
      <c r="O23" s="2"/>
      <c r="P23" s="2"/>
      <c r="Q23" s="2" t="s">
        <v>23</v>
      </c>
      <c r="R23" s="2"/>
      <c r="S23" s="2"/>
      <c r="T23" s="2"/>
      <c r="U23" s="2"/>
      <c r="V23" s="2"/>
    </row>
    <row r="24" spans="1:22" ht="12.75" customHeight="1">
      <c r="A24" s="1"/>
      <c r="B24" s="1"/>
      <c r="C24" s="1"/>
      <c r="D24" s="1"/>
      <c r="E24" s="1"/>
      <c r="F24" s="1"/>
      <c r="G24" s="1"/>
      <c r="H24" s="1"/>
      <c r="I24" s="2"/>
      <c r="J24" s="453" t="s">
        <v>213</v>
      </c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</row>
    <row r="25" spans="1:22" ht="12.75" customHeight="1">
      <c r="A25" s="1"/>
      <c r="B25" s="1"/>
      <c r="C25" s="24"/>
      <c r="D25" s="24"/>
      <c r="E25" s="24"/>
      <c r="F25" s="24"/>
      <c r="G25" s="24"/>
      <c r="H25" s="1"/>
      <c r="I25" s="453" t="s">
        <v>308</v>
      </c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</row>
    <row r="26" spans="1:22" ht="12.75" customHeight="1">
      <c r="A26" s="2"/>
      <c r="B26" s="2"/>
      <c r="C26" s="131"/>
      <c r="D26" s="131"/>
      <c r="E26" s="131"/>
      <c r="F26" s="131"/>
      <c r="G26" s="24"/>
      <c r="H26" s="1"/>
      <c r="I26" s="1"/>
      <c r="J26" s="2"/>
      <c r="K26" s="2"/>
      <c r="L26" s="2"/>
      <c r="M26" s="2"/>
      <c r="N26" s="2"/>
      <c r="O26" s="2"/>
      <c r="P26" s="2"/>
      <c r="Q26" s="2" t="s">
        <v>529</v>
      </c>
      <c r="R26" s="2"/>
      <c r="S26" s="2"/>
      <c r="T26" s="2"/>
      <c r="U26" s="2"/>
      <c r="V26" s="2"/>
    </row>
    <row r="27" spans="1:22" ht="12.75" customHeight="1">
      <c r="A27" s="1"/>
      <c r="B27" s="1"/>
      <c r="C27" s="24"/>
      <c r="D27" s="24"/>
      <c r="E27" s="24"/>
      <c r="F27" s="24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24"/>
      <c r="D28" s="24"/>
      <c r="E28" s="24"/>
      <c r="F28" s="24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24"/>
      <c r="D29" s="24"/>
      <c r="E29" s="24"/>
      <c r="F29" s="24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262"/>
      <c r="D31" s="262"/>
      <c r="E31" s="262"/>
      <c r="F31" s="262"/>
      <c r="G31" s="12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262"/>
      <c r="D32" s="262"/>
      <c r="E32" s="262"/>
      <c r="F32" s="262"/>
      <c r="G32" s="128"/>
      <c r="H32" s="12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"/>
      <c r="C33" s="262"/>
      <c r="D33" s="262"/>
      <c r="E33" s="262"/>
      <c r="F33" s="262"/>
      <c r="G33" s="128"/>
      <c r="H33" s="1"/>
      <c r="I33" s="1"/>
      <c r="J33" s="1"/>
      <c r="K33" s="1"/>
      <c r="L33" s="1"/>
      <c r="M33" s="1"/>
      <c r="N33" s="1"/>
      <c r="O33" s="124"/>
      <c r="P33" s="124"/>
      <c r="Q33" s="124"/>
      <c r="R33" s="1"/>
      <c r="S33" s="1"/>
      <c r="T33" s="1"/>
      <c r="U33" s="1"/>
      <c r="V33" s="1"/>
    </row>
    <row r="34" spans="1:2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4"/>
      <c r="M34" s="24"/>
      <c r="N34" s="24"/>
      <c r="O34" s="124"/>
      <c r="P34" s="124"/>
      <c r="Q34" s="124"/>
      <c r="R34" s="1"/>
      <c r="S34" s="1"/>
      <c r="T34" s="1"/>
      <c r="U34" s="1"/>
      <c r="V34" s="1"/>
    </row>
    <row r="35" spans="1:22" ht="12.75" customHeight="1">
      <c r="A35" s="1"/>
      <c r="B35" s="1"/>
      <c r="C35" s="24"/>
      <c r="D35" s="24"/>
      <c r="E35" s="24"/>
      <c r="F35" s="24"/>
      <c r="G35" s="92"/>
      <c r="H35" s="1"/>
      <c r="I35" s="1"/>
      <c r="J35" s="1"/>
      <c r="K35" s="1"/>
      <c r="L35" s="131"/>
      <c r="M35" s="131"/>
      <c r="N35" s="131"/>
      <c r="O35" s="131"/>
      <c r="P35" s="24"/>
      <c r="Q35" s="1"/>
      <c r="R35" s="1"/>
      <c r="S35" s="1"/>
      <c r="T35" s="1"/>
      <c r="U35" s="1"/>
      <c r="V35" s="1"/>
    </row>
    <row r="36" spans="1:22" ht="12.75" customHeight="1">
      <c r="A36" s="1"/>
      <c r="B36" s="1"/>
      <c r="C36" s="131"/>
      <c r="D36" s="24"/>
      <c r="E36" s="24"/>
      <c r="F36" s="24"/>
      <c r="G36" s="92"/>
      <c r="H36" s="1"/>
      <c r="I36" s="1"/>
      <c r="J36" s="1"/>
      <c r="K36" s="1"/>
      <c r="L36" s="24"/>
      <c r="M36" s="24"/>
      <c r="N36" s="24"/>
      <c r="O36" s="27"/>
      <c r="P36" s="27"/>
      <c r="Q36" s="27"/>
      <c r="R36" s="1"/>
      <c r="S36" s="1"/>
      <c r="T36" s="1"/>
      <c r="U36" s="1"/>
      <c r="V36" s="1"/>
    </row>
    <row r="37" spans="1:22" ht="12.75" customHeight="1">
      <c r="A37" s="1"/>
      <c r="B37" s="1"/>
      <c r="C37" s="24"/>
      <c r="D37" s="24"/>
      <c r="E37" s="24"/>
      <c r="F37" s="24"/>
      <c r="G37" s="92"/>
      <c r="H37" s="1"/>
      <c r="I37" s="1"/>
      <c r="J37" s="1"/>
      <c r="K37" s="1"/>
      <c r="L37" s="24"/>
      <c r="M37" s="24"/>
      <c r="N37" s="24"/>
      <c r="O37" s="27"/>
      <c r="P37" s="27"/>
      <c r="Q37" s="27"/>
      <c r="R37" s="1"/>
      <c r="S37" s="1"/>
      <c r="T37" s="1"/>
      <c r="U37" s="1"/>
      <c r="V37" s="1"/>
    </row>
    <row r="38" spans="1:22" ht="12.75" customHeight="1">
      <c r="A38" s="1"/>
      <c r="B38" s="1"/>
      <c r="C38" s="24"/>
      <c r="D38" s="24"/>
      <c r="E38" s="24"/>
      <c r="F38" s="24"/>
      <c r="G38" s="92"/>
      <c r="H38" s="1"/>
      <c r="I38" s="1"/>
      <c r="J38" s="1"/>
      <c r="K38" s="1"/>
      <c r="L38" s="24"/>
      <c r="M38" s="24"/>
      <c r="N38" s="24"/>
      <c r="O38" s="24"/>
      <c r="P38" s="24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24"/>
      <c r="D39" s="24"/>
      <c r="E39" s="24"/>
      <c r="F39" s="24"/>
      <c r="G39" s="2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</sheetData>
  <mergeCells count="17">
    <mergeCell ref="J24:V24"/>
    <mergeCell ref="I25:V25"/>
    <mergeCell ref="A8:A9"/>
    <mergeCell ref="B8:B9"/>
    <mergeCell ref="H8:H9"/>
    <mergeCell ref="A4:V5"/>
    <mergeCell ref="A6:V6"/>
    <mergeCell ref="C8:G8"/>
    <mergeCell ref="I8:L8"/>
    <mergeCell ref="U1:V1"/>
    <mergeCell ref="G1:I1"/>
    <mergeCell ref="A2:V2"/>
    <mergeCell ref="A3:V3"/>
    <mergeCell ref="U8:V8"/>
    <mergeCell ref="M8:T8"/>
    <mergeCell ref="A7:C7"/>
    <mergeCell ref="L7:V7"/>
  </mergeCells>
  <printOptions horizontalCentered="1"/>
  <pageMargins left="0.70866141732283472" right="0.70866141732283472" top="0.23622047244094491" bottom="0" header="0" footer="0"/>
  <pageSetup paperSize="9" scale="6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3" sqref="A23"/>
    </sheetView>
  </sheetViews>
  <sheetFormatPr defaultColWidth="12.5703125" defaultRowHeight="15" customHeight="1"/>
  <cols>
    <col min="1" max="1" width="5.42578125" customWidth="1"/>
    <col min="2" max="2" width="8.85546875" customWidth="1"/>
    <col min="3" max="3" width="10.28515625" customWidth="1"/>
    <col min="4" max="4" width="12.7109375" customWidth="1"/>
    <col min="5" max="5" width="8.7109375" customWidth="1"/>
    <col min="6" max="7" width="8" customWidth="1"/>
    <col min="8" max="10" width="8.140625" customWidth="1"/>
    <col min="11" max="11" width="8.42578125" customWidth="1"/>
    <col min="12" max="12" width="8.140625" customWidth="1"/>
    <col min="13" max="13" width="8.85546875" customWidth="1"/>
    <col min="14" max="14" width="8.140625" customWidth="1"/>
    <col min="15" max="15" width="9.140625" customWidth="1"/>
    <col min="16" max="16" width="12.42578125" customWidth="1"/>
  </cols>
  <sheetData>
    <row r="1" spans="1:16" ht="12.75" customHeight="1">
      <c r="A1" s="1"/>
      <c r="B1" s="1"/>
      <c r="C1" s="1"/>
      <c r="D1" s="402"/>
      <c r="E1" s="343"/>
      <c r="F1" s="1"/>
      <c r="G1" s="1"/>
      <c r="H1" s="1"/>
      <c r="I1" s="1"/>
      <c r="J1" s="1"/>
      <c r="K1" s="1"/>
      <c r="L1" s="1"/>
      <c r="M1" s="458" t="s">
        <v>939</v>
      </c>
      <c r="N1" s="343"/>
      <c r="O1" s="1"/>
      <c r="P1" s="1"/>
    </row>
    <row r="2" spans="1:16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"/>
      <c r="P2" s="1"/>
    </row>
    <row r="3" spans="1:16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1"/>
      <c r="P3" s="1"/>
    </row>
    <row r="4" spans="1:16" ht="12.75" customHeight="1">
      <c r="A4" s="478" t="s">
        <v>940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1"/>
      <c r="P4" s="1"/>
    </row>
    <row r="5" spans="1:16" ht="7.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6"/>
      <c r="P5" s="6"/>
    </row>
    <row r="6" spans="1:16" ht="12.75" customHeight="1">
      <c r="A6" s="435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1"/>
      <c r="P6" s="1"/>
    </row>
    <row r="7" spans="1:16" ht="12.75" customHeight="1">
      <c r="A7" s="498" t="s">
        <v>941</v>
      </c>
      <c r="B7" s="397"/>
      <c r="C7" s="397"/>
      <c r="D7" s="13"/>
      <c r="E7" s="1"/>
      <c r="F7" s="1"/>
      <c r="G7" s="1"/>
      <c r="H7" s="453"/>
      <c r="I7" s="343"/>
      <c r="J7" s="343"/>
      <c r="K7" s="343"/>
      <c r="L7" s="343"/>
      <c r="M7" s="343"/>
      <c r="N7" s="343"/>
      <c r="O7" s="1"/>
      <c r="P7" s="1"/>
    </row>
    <row r="8" spans="1:16" ht="39" customHeight="1">
      <c r="A8" s="436" t="s">
        <v>7</v>
      </c>
      <c r="B8" s="436" t="s">
        <v>8</v>
      </c>
      <c r="C8" s="436" t="s">
        <v>920</v>
      </c>
      <c r="D8" s="405" t="s">
        <v>921</v>
      </c>
      <c r="E8" s="451" t="s">
        <v>922</v>
      </c>
      <c r="F8" s="400"/>
      <c r="G8" s="400"/>
      <c r="H8" s="401"/>
      <c r="I8" s="451" t="s">
        <v>923</v>
      </c>
      <c r="J8" s="400"/>
      <c r="K8" s="400"/>
      <c r="L8" s="400"/>
      <c r="M8" s="400"/>
      <c r="N8" s="401"/>
      <c r="O8" s="515" t="s">
        <v>924</v>
      </c>
      <c r="P8" s="401"/>
    </row>
    <row r="9" spans="1:16" ht="44.25" customHeight="1">
      <c r="A9" s="390"/>
      <c r="B9" s="390"/>
      <c r="C9" s="390"/>
      <c r="D9" s="396"/>
      <c r="E9" s="19" t="s">
        <v>231</v>
      </c>
      <c r="F9" s="19" t="s">
        <v>416</v>
      </c>
      <c r="G9" s="19" t="s">
        <v>417</v>
      </c>
      <c r="H9" s="19" t="s">
        <v>926</v>
      </c>
      <c r="I9" s="19" t="s">
        <v>16</v>
      </c>
      <c r="J9" s="19" t="s">
        <v>942</v>
      </c>
      <c r="K9" s="19" t="s">
        <v>943</v>
      </c>
      <c r="L9" s="19" t="s">
        <v>944</v>
      </c>
      <c r="M9" s="19" t="s">
        <v>945</v>
      </c>
      <c r="N9" s="19" t="s">
        <v>946</v>
      </c>
      <c r="O9" s="19" t="s">
        <v>934</v>
      </c>
      <c r="P9" s="19" t="s">
        <v>935</v>
      </c>
    </row>
    <row r="10" spans="1:16" ht="12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ht="12.75" customHeight="1">
      <c r="A11" s="136"/>
      <c r="B11" s="136"/>
      <c r="C11" s="28"/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 customHeight="1">
      <c r="A12" s="63">
        <v>1</v>
      </c>
      <c r="B12" s="66" t="s">
        <v>327</v>
      </c>
      <c r="C12" s="28">
        <v>0</v>
      </c>
      <c r="D12" s="4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</row>
    <row r="13" spans="1:16" ht="12.75" customHeight="1">
      <c r="A13" s="63"/>
      <c r="B13" s="66"/>
      <c r="C13" s="28"/>
      <c r="D13" s="4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 customHeight="1">
      <c r="A14" s="63">
        <v>2</v>
      </c>
      <c r="B14" s="66" t="s">
        <v>328</v>
      </c>
      <c r="C14" s="28">
        <v>0</v>
      </c>
      <c r="D14" s="40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ht="12.75" customHeight="1">
      <c r="A15" s="185"/>
      <c r="B15" s="185"/>
      <c r="C15" s="28"/>
      <c r="D15" s="4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2.75" customHeight="1">
      <c r="A16" s="51" t="s">
        <v>16</v>
      </c>
      <c r="B16" s="51"/>
      <c r="C16" s="28">
        <f t="shared" ref="C16:P16" si="0">SUM(C12+C14)</f>
        <v>0</v>
      </c>
      <c r="D16" s="28">
        <f t="shared" si="0"/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</row>
    <row r="17" spans="1:1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1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335" t="s">
        <v>1040</v>
      </c>
      <c r="B23" s="1"/>
      <c r="C23" s="1"/>
      <c r="D23" s="2"/>
      <c r="E23" s="1"/>
      <c r="F23" s="2"/>
      <c r="G23" s="2"/>
      <c r="H23" s="2"/>
      <c r="I23" s="2"/>
      <c r="J23" s="2"/>
      <c r="K23" s="2"/>
      <c r="L23" s="2" t="s">
        <v>23</v>
      </c>
      <c r="M23" s="2"/>
      <c r="N23" s="2"/>
      <c r="O23" s="1"/>
      <c r="P23" s="1"/>
    </row>
    <row r="24" spans="1:16" ht="12.75" customHeight="1">
      <c r="A24" s="1"/>
      <c r="B24" s="1"/>
      <c r="C24" s="1"/>
      <c r="D24" s="1"/>
      <c r="E24" s="2"/>
      <c r="F24" s="453" t="s">
        <v>213</v>
      </c>
      <c r="G24" s="343"/>
      <c r="H24" s="343"/>
      <c r="I24" s="343"/>
      <c r="J24" s="343"/>
      <c r="K24" s="343"/>
      <c r="L24" s="343"/>
      <c r="M24" s="343"/>
      <c r="N24" s="343"/>
      <c r="O24" s="1"/>
      <c r="P24" s="1"/>
    </row>
    <row r="25" spans="1:16" ht="12.75" customHeight="1">
      <c r="A25" s="1"/>
      <c r="B25" s="1"/>
      <c r="C25" s="1"/>
      <c r="D25" s="1"/>
      <c r="E25" s="453" t="s">
        <v>308</v>
      </c>
      <c r="F25" s="343"/>
      <c r="G25" s="343"/>
      <c r="H25" s="343"/>
      <c r="I25" s="343"/>
      <c r="J25" s="343"/>
      <c r="K25" s="343"/>
      <c r="L25" s="343"/>
      <c r="M25" s="343"/>
      <c r="N25" s="343"/>
      <c r="O25" s="1"/>
      <c r="P25" s="1"/>
    </row>
    <row r="26" spans="1:16" ht="12.75" customHeight="1">
      <c r="A26" s="2"/>
      <c r="B26" s="2"/>
      <c r="C26" s="1"/>
      <c r="D26" s="1"/>
      <c r="E26" s="1"/>
      <c r="F26" s="2"/>
      <c r="G26" s="2"/>
      <c r="H26" s="2"/>
      <c r="I26" s="2"/>
      <c r="J26" s="2"/>
      <c r="K26" s="2"/>
      <c r="L26" s="2" t="s">
        <v>529</v>
      </c>
      <c r="M26" s="2"/>
      <c r="N26" s="2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8">
    <mergeCell ref="E25:N25"/>
    <mergeCell ref="A28:N28"/>
    <mergeCell ref="C8:C9"/>
    <mergeCell ref="A8:A9"/>
    <mergeCell ref="B8:B9"/>
    <mergeCell ref="D8:D9"/>
    <mergeCell ref="E8:H8"/>
    <mergeCell ref="F24:N24"/>
    <mergeCell ref="O8:P8"/>
    <mergeCell ref="I8:N8"/>
    <mergeCell ref="H7:N7"/>
    <mergeCell ref="A6:N6"/>
    <mergeCell ref="D1:E1"/>
    <mergeCell ref="A7:C7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" footer="0"/>
  <pageSetup paperSize="9" scale="94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3" sqref="A23"/>
    </sheetView>
  </sheetViews>
  <sheetFormatPr defaultColWidth="12.5703125" defaultRowHeight="15" customHeight="1"/>
  <cols>
    <col min="1" max="1" width="5.42578125" customWidth="1"/>
    <col min="2" max="2" width="8.85546875" customWidth="1"/>
    <col min="3" max="3" width="10.28515625" customWidth="1"/>
    <col min="4" max="4" width="12.7109375" customWidth="1"/>
    <col min="5" max="5" width="8.7109375" customWidth="1"/>
    <col min="6" max="7" width="8" customWidth="1"/>
    <col min="8" max="10" width="8.140625" customWidth="1"/>
    <col min="11" max="11" width="8.42578125" customWidth="1"/>
    <col min="12" max="12" width="8.140625" customWidth="1"/>
    <col min="13" max="13" width="11.42578125" customWidth="1"/>
    <col min="14" max="14" width="11.85546875" customWidth="1"/>
    <col min="15" max="15" width="9.140625" customWidth="1"/>
    <col min="16" max="16" width="12" customWidth="1"/>
  </cols>
  <sheetData>
    <row r="1" spans="1:16" ht="12.75" customHeight="1">
      <c r="A1" s="1"/>
      <c r="B1" s="1"/>
      <c r="C1" s="1"/>
      <c r="D1" s="402"/>
      <c r="E1" s="343"/>
      <c r="F1" s="1"/>
      <c r="G1" s="1"/>
      <c r="H1" s="1"/>
      <c r="I1" s="1"/>
      <c r="J1" s="1"/>
      <c r="K1" s="1"/>
      <c r="L1" s="1"/>
      <c r="M1" s="458" t="s">
        <v>947</v>
      </c>
      <c r="N1" s="343"/>
      <c r="O1" s="1"/>
      <c r="P1" s="1"/>
    </row>
    <row r="2" spans="1:16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"/>
      <c r="P2" s="1"/>
    </row>
    <row r="3" spans="1:16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1"/>
      <c r="P3" s="1"/>
    </row>
    <row r="4" spans="1:16" ht="9.75" customHeight="1">
      <c r="A4" s="461" t="s">
        <v>948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1"/>
      <c r="P4" s="1"/>
    </row>
    <row r="5" spans="1:16" ht="18.7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6"/>
      <c r="P5" s="6"/>
    </row>
    <row r="6" spans="1:16" ht="12.75" customHeight="1">
      <c r="A6" s="435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1"/>
      <c r="P6" s="1"/>
    </row>
    <row r="7" spans="1:16" ht="12.75" customHeight="1">
      <c r="A7" s="498" t="s">
        <v>949</v>
      </c>
      <c r="B7" s="397"/>
      <c r="C7" s="397"/>
      <c r="D7" s="13"/>
      <c r="E7" s="1"/>
      <c r="F7" s="1"/>
      <c r="G7" s="1"/>
      <c r="H7" s="453"/>
      <c r="I7" s="343"/>
      <c r="J7" s="343"/>
      <c r="K7" s="343"/>
      <c r="L7" s="343"/>
      <c r="M7" s="343"/>
      <c r="N7" s="343"/>
      <c r="O7" s="1"/>
      <c r="P7" s="1"/>
    </row>
    <row r="8" spans="1:16" ht="46.5" customHeight="1">
      <c r="A8" s="436" t="s">
        <v>7</v>
      </c>
      <c r="B8" s="436" t="s">
        <v>8</v>
      </c>
      <c r="C8" s="436" t="s">
        <v>920</v>
      </c>
      <c r="D8" s="405" t="s">
        <v>921</v>
      </c>
      <c r="E8" s="451" t="s">
        <v>922</v>
      </c>
      <c r="F8" s="400"/>
      <c r="G8" s="400"/>
      <c r="H8" s="401"/>
      <c r="I8" s="451" t="s">
        <v>923</v>
      </c>
      <c r="J8" s="400"/>
      <c r="K8" s="400"/>
      <c r="L8" s="400"/>
      <c r="M8" s="400"/>
      <c r="N8" s="401"/>
      <c r="O8" s="515" t="s">
        <v>924</v>
      </c>
      <c r="P8" s="401"/>
    </row>
    <row r="9" spans="1:16" ht="44.25" customHeight="1">
      <c r="A9" s="390"/>
      <c r="B9" s="390"/>
      <c r="C9" s="390"/>
      <c r="D9" s="396"/>
      <c r="E9" s="19" t="s">
        <v>231</v>
      </c>
      <c r="F9" s="19" t="s">
        <v>416</v>
      </c>
      <c r="G9" s="19" t="s">
        <v>417</v>
      </c>
      <c r="H9" s="19" t="s">
        <v>926</v>
      </c>
      <c r="I9" s="19" t="s">
        <v>16</v>
      </c>
      <c r="J9" s="19" t="s">
        <v>942</v>
      </c>
      <c r="K9" s="19" t="s">
        <v>943</v>
      </c>
      <c r="L9" s="19" t="s">
        <v>944</v>
      </c>
      <c r="M9" s="19" t="s">
        <v>945</v>
      </c>
      <c r="N9" s="19" t="s">
        <v>946</v>
      </c>
      <c r="O9" s="19" t="s">
        <v>934</v>
      </c>
      <c r="P9" s="19" t="s">
        <v>935</v>
      </c>
    </row>
    <row r="10" spans="1:16" ht="12.75" customHeight="1">
      <c r="A10" s="21">
        <v>1</v>
      </c>
      <c r="B10" s="21">
        <v>2</v>
      </c>
      <c r="C10" s="21">
        <v>3</v>
      </c>
      <c r="D10" s="21">
        <v>8</v>
      </c>
      <c r="E10" s="21">
        <v>9</v>
      </c>
      <c r="F10" s="21">
        <v>10</v>
      </c>
      <c r="G10" s="21">
        <v>11</v>
      </c>
      <c r="H10" s="21">
        <v>12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ht="12.75" customHeight="1">
      <c r="A11" s="136"/>
      <c r="B11" s="136"/>
      <c r="C11" s="28"/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 customHeight="1">
      <c r="A12" s="63">
        <v>1</v>
      </c>
      <c r="B12" s="66" t="s">
        <v>327</v>
      </c>
      <c r="C12" s="28">
        <v>0</v>
      </c>
      <c r="D12" s="4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</row>
    <row r="13" spans="1:16" ht="12.75" customHeight="1">
      <c r="A13" s="63"/>
      <c r="B13" s="66"/>
      <c r="C13" s="28"/>
      <c r="D13" s="4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 customHeight="1">
      <c r="A14" s="63">
        <v>2</v>
      </c>
      <c r="B14" s="66" t="s">
        <v>328</v>
      </c>
      <c r="C14" s="28">
        <v>0</v>
      </c>
      <c r="D14" s="40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ht="12.75" customHeight="1">
      <c r="A15" s="185"/>
      <c r="B15" s="185"/>
      <c r="C15" s="28"/>
      <c r="D15" s="4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2.75" customHeight="1">
      <c r="A16" s="51" t="s">
        <v>16</v>
      </c>
      <c r="B16" s="51"/>
      <c r="C16" s="28">
        <f t="shared" ref="C16:P16" si="0">SUM(C12+C14)</f>
        <v>0</v>
      </c>
      <c r="D16" s="28">
        <f t="shared" si="0"/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</row>
    <row r="17" spans="1:1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1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335" t="s">
        <v>1040</v>
      </c>
      <c r="B23" s="1"/>
      <c r="C23" s="1"/>
      <c r="D23" s="2"/>
      <c r="E23" s="1"/>
      <c r="F23" s="2"/>
      <c r="G23" s="2"/>
      <c r="H23" s="2"/>
      <c r="I23" s="2"/>
      <c r="J23" s="2"/>
      <c r="K23" s="2"/>
      <c r="L23" s="2" t="s">
        <v>23</v>
      </c>
      <c r="M23" s="2"/>
      <c r="N23" s="2"/>
      <c r="O23" s="1"/>
      <c r="P23" s="1"/>
    </row>
    <row r="24" spans="1:16" ht="12.75" customHeight="1">
      <c r="A24" s="1"/>
      <c r="B24" s="1"/>
      <c r="C24" s="1"/>
      <c r="D24" s="1"/>
      <c r="E24" s="2"/>
      <c r="F24" s="453" t="s">
        <v>213</v>
      </c>
      <c r="G24" s="343"/>
      <c r="H24" s="343"/>
      <c r="I24" s="343"/>
      <c r="J24" s="343"/>
      <c r="K24" s="343"/>
      <c r="L24" s="343"/>
      <c r="M24" s="343"/>
      <c r="N24" s="343"/>
      <c r="O24" s="1"/>
      <c r="P24" s="1"/>
    </row>
    <row r="25" spans="1:16" ht="12.75" customHeight="1">
      <c r="A25" s="1"/>
      <c r="B25" s="1"/>
      <c r="C25" s="1"/>
      <c r="D25" s="1"/>
      <c r="E25" s="453" t="s">
        <v>308</v>
      </c>
      <c r="F25" s="343"/>
      <c r="G25" s="343"/>
      <c r="H25" s="343"/>
      <c r="I25" s="343"/>
      <c r="J25" s="343"/>
      <c r="K25" s="343"/>
      <c r="L25" s="343"/>
      <c r="M25" s="343"/>
      <c r="N25" s="343"/>
      <c r="O25" s="1"/>
      <c r="P25" s="1"/>
    </row>
    <row r="26" spans="1:16" ht="12.75" customHeight="1">
      <c r="A26" s="2"/>
      <c r="B26" s="2"/>
      <c r="C26" s="1"/>
      <c r="D26" s="1"/>
      <c r="E26" s="1"/>
      <c r="F26" s="2"/>
      <c r="G26" s="2"/>
      <c r="H26" s="2"/>
      <c r="I26" s="2"/>
      <c r="J26" s="2"/>
      <c r="K26" s="2"/>
      <c r="L26" s="2" t="s">
        <v>529</v>
      </c>
      <c r="M26" s="2"/>
      <c r="N26" s="2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8">
    <mergeCell ref="E25:N25"/>
    <mergeCell ref="A28:N28"/>
    <mergeCell ref="C8:C9"/>
    <mergeCell ref="A8:A9"/>
    <mergeCell ref="B8:B9"/>
    <mergeCell ref="D8:D9"/>
    <mergeCell ref="E8:H8"/>
    <mergeCell ref="F24:N24"/>
    <mergeCell ref="O8:P8"/>
    <mergeCell ref="I8:N8"/>
    <mergeCell ref="H7:N7"/>
    <mergeCell ref="A6:N6"/>
    <mergeCell ref="D1:E1"/>
    <mergeCell ref="A7:C7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" footer="0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3" sqref="A23"/>
    </sheetView>
  </sheetViews>
  <sheetFormatPr defaultColWidth="12.5703125" defaultRowHeight="15" customHeight="1"/>
  <cols>
    <col min="1" max="1" width="5.42578125" customWidth="1"/>
    <col min="2" max="2" width="11.42578125" customWidth="1"/>
    <col min="3" max="3" width="10.28515625" customWidth="1"/>
    <col min="4" max="4" width="12.7109375" customWidth="1"/>
    <col min="5" max="5" width="8.7109375" customWidth="1"/>
    <col min="6" max="7" width="8" customWidth="1"/>
    <col min="8" max="10" width="8.140625" customWidth="1"/>
    <col min="11" max="11" width="8.42578125" customWidth="1"/>
    <col min="12" max="12" width="8.140625" customWidth="1"/>
    <col min="13" max="13" width="11.42578125" customWidth="1"/>
    <col min="14" max="14" width="11.85546875" customWidth="1"/>
    <col min="15" max="15" width="9.140625" customWidth="1"/>
    <col min="16" max="16" width="13" customWidth="1"/>
  </cols>
  <sheetData>
    <row r="1" spans="1:16" ht="12.75" customHeight="1">
      <c r="A1" s="1"/>
      <c r="B1" s="1"/>
      <c r="C1" s="1"/>
      <c r="D1" s="402"/>
      <c r="E1" s="343"/>
      <c r="F1" s="1"/>
      <c r="G1" s="1"/>
      <c r="H1" s="1"/>
      <c r="I1" s="1"/>
      <c r="J1" s="1"/>
      <c r="K1" s="1"/>
      <c r="L1" s="1"/>
      <c r="M1" s="458" t="s">
        <v>950</v>
      </c>
      <c r="N1" s="343"/>
      <c r="O1" s="1"/>
      <c r="P1" s="1"/>
    </row>
    <row r="2" spans="1:16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"/>
      <c r="P2" s="1"/>
    </row>
    <row r="3" spans="1:16" ht="12.75" customHeight="1">
      <c r="A3" s="454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1"/>
      <c r="P3" s="1"/>
    </row>
    <row r="4" spans="1:16" ht="24" customHeight="1">
      <c r="A4" s="461" t="s">
        <v>951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ht="18.7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6"/>
      <c r="P5" s="6"/>
    </row>
    <row r="6" spans="1:16" ht="12.75" customHeight="1">
      <c r="A6" s="435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1"/>
      <c r="P6" s="1"/>
    </row>
    <row r="7" spans="1:16" ht="12.75" customHeight="1">
      <c r="A7" s="498" t="s">
        <v>952</v>
      </c>
      <c r="B7" s="397"/>
      <c r="C7" s="397"/>
      <c r="D7" s="13"/>
      <c r="E7" s="1"/>
      <c r="F7" s="1"/>
      <c r="G7" s="1"/>
      <c r="H7" s="453"/>
      <c r="I7" s="343"/>
      <c r="J7" s="343"/>
      <c r="K7" s="343"/>
      <c r="L7" s="343"/>
      <c r="M7" s="343"/>
      <c r="N7" s="343"/>
      <c r="O7" s="1"/>
      <c r="P7" s="1"/>
    </row>
    <row r="8" spans="1:16" ht="24.75" customHeight="1">
      <c r="A8" s="436" t="s">
        <v>7</v>
      </c>
      <c r="B8" s="436" t="s">
        <v>8</v>
      </c>
      <c r="C8" s="436" t="s">
        <v>920</v>
      </c>
      <c r="D8" s="405" t="s">
        <v>921</v>
      </c>
      <c r="E8" s="451" t="s">
        <v>922</v>
      </c>
      <c r="F8" s="400"/>
      <c r="G8" s="400"/>
      <c r="H8" s="401"/>
      <c r="I8" s="451" t="s">
        <v>923</v>
      </c>
      <c r="J8" s="400"/>
      <c r="K8" s="400"/>
      <c r="L8" s="400"/>
      <c r="M8" s="400"/>
      <c r="N8" s="401"/>
      <c r="O8" s="515" t="s">
        <v>924</v>
      </c>
      <c r="P8" s="401"/>
    </row>
    <row r="9" spans="1:16" ht="44.25" customHeight="1">
      <c r="A9" s="390"/>
      <c r="B9" s="390"/>
      <c r="C9" s="390"/>
      <c r="D9" s="396"/>
      <c r="E9" s="19" t="s">
        <v>231</v>
      </c>
      <c r="F9" s="19" t="s">
        <v>416</v>
      </c>
      <c r="G9" s="19" t="s">
        <v>417</v>
      </c>
      <c r="H9" s="19" t="s">
        <v>926</v>
      </c>
      <c r="I9" s="19" t="s">
        <v>16</v>
      </c>
      <c r="J9" s="19" t="s">
        <v>942</v>
      </c>
      <c r="K9" s="19" t="s">
        <v>943</v>
      </c>
      <c r="L9" s="19" t="s">
        <v>944</v>
      </c>
      <c r="M9" s="19" t="s">
        <v>945</v>
      </c>
      <c r="N9" s="19" t="s">
        <v>946</v>
      </c>
      <c r="O9" s="19" t="s">
        <v>934</v>
      </c>
      <c r="P9" s="19" t="s">
        <v>935</v>
      </c>
    </row>
    <row r="10" spans="1:16" ht="12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ht="12.75" customHeight="1">
      <c r="A11" s="136"/>
      <c r="B11" s="136"/>
      <c r="C11" s="28"/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 customHeight="1">
      <c r="A12" s="63">
        <v>1</v>
      </c>
      <c r="B12" s="66" t="s">
        <v>327</v>
      </c>
      <c r="C12" s="28">
        <v>0</v>
      </c>
      <c r="D12" s="4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</row>
    <row r="13" spans="1:16" ht="12.75" customHeight="1">
      <c r="A13" s="63"/>
      <c r="B13" s="66"/>
      <c r="C13" s="28"/>
      <c r="D13" s="4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 customHeight="1">
      <c r="A14" s="63">
        <v>2</v>
      </c>
      <c r="B14" s="66" t="s">
        <v>328</v>
      </c>
      <c r="C14" s="28">
        <v>0</v>
      </c>
      <c r="D14" s="40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ht="12.75" customHeight="1">
      <c r="A15" s="185"/>
      <c r="B15" s="185"/>
      <c r="C15" s="28"/>
      <c r="D15" s="4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2.75" customHeight="1">
      <c r="A16" s="51" t="s">
        <v>16</v>
      </c>
      <c r="B16" s="51"/>
      <c r="C16" s="28">
        <f t="shared" ref="C16:P16" si="0">SUM(C12+C14)</f>
        <v>0</v>
      </c>
      <c r="D16" s="28">
        <f t="shared" si="0"/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</row>
    <row r="17" spans="1:1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1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335" t="s">
        <v>1040</v>
      </c>
      <c r="B23" s="1"/>
      <c r="C23" s="1"/>
      <c r="D23" s="2"/>
      <c r="E23" s="1"/>
      <c r="F23" s="2"/>
      <c r="G23" s="2"/>
      <c r="H23" s="2"/>
      <c r="I23" s="2"/>
      <c r="J23" s="2"/>
      <c r="K23" s="2"/>
      <c r="L23" s="2" t="s">
        <v>953</v>
      </c>
      <c r="M23" s="2"/>
      <c r="N23" s="2"/>
      <c r="O23" s="1"/>
      <c r="P23" s="1"/>
    </row>
    <row r="24" spans="1:16" ht="12.75" customHeight="1">
      <c r="A24" s="1"/>
      <c r="B24" s="1"/>
      <c r="C24" s="1"/>
      <c r="D24" s="1"/>
      <c r="E24" s="2"/>
      <c r="F24" s="453" t="s">
        <v>213</v>
      </c>
      <c r="G24" s="343"/>
      <c r="H24" s="343"/>
      <c r="I24" s="343"/>
      <c r="J24" s="343"/>
      <c r="K24" s="343"/>
      <c r="L24" s="343"/>
      <c r="M24" s="343"/>
      <c r="N24" s="343"/>
      <c r="O24" s="1"/>
      <c r="P24" s="1"/>
    </row>
    <row r="25" spans="1:16" ht="12.75" customHeight="1">
      <c r="A25" s="1"/>
      <c r="B25" s="1"/>
      <c r="C25" s="1"/>
      <c r="D25" s="1"/>
      <c r="E25" s="453" t="s">
        <v>308</v>
      </c>
      <c r="F25" s="343"/>
      <c r="G25" s="343"/>
      <c r="H25" s="343"/>
      <c r="I25" s="343"/>
      <c r="J25" s="343"/>
      <c r="K25" s="343"/>
      <c r="L25" s="343"/>
      <c r="M25" s="343"/>
      <c r="N25" s="343"/>
      <c r="O25" s="1"/>
      <c r="P25" s="1"/>
    </row>
    <row r="26" spans="1:16" ht="12.75" customHeight="1">
      <c r="A26" s="2"/>
      <c r="B26" s="2"/>
      <c r="C26" s="1"/>
      <c r="D26" s="1"/>
      <c r="E26" s="1"/>
      <c r="F26" s="2"/>
      <c r="G26" s="2"/>
      <c r="H26" s="2"/>
      <c r="I26" s="2"/>
      <c r="J26" s="2"/>
      <c r="K26" s="2"/>
      <c r="L26" s="2" t="s">
        <v>529</v>
      </c>
      <c r="M26" s="2"/>
      <c r="N26" s="2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8">
    <mergeCell ref="M1:N1"/>
    <mergeCell ref="A2:N2"/>
    <mergeCell ref="A3:N3"/>
    <mergeCell ref="A4:P4"/>
    <mergeCell ref="F24:N24"/>
    <mergeCell ref="A7:C7"/>
    <mergeCell ref="O8:P8"/>
    <mergeCell ref="H7:N7"/>
    <mergeCell ref="A6:N6"/>
    <mergeCell ref="D1:E1"/>
    <mergeCell ref="E25:N25"/>
    <mergeCell ref="A28:N28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70866141732283472" top="0.23622047244094491" bottom="0" header="0" footer="0"/>
  <pageSetup paperSize="9" scale="88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00"/>
  <sheetViews>
    <sheetView workbookViewId="0">
      <selection activeCell="A19" sqref="A19"/>
    </sheetView>
  </sheetViews>
  <sheetFormatPr defaultColWidth="12.5703125" defaultRowHeight="15" customHeight="1"/>
  <cols>
    <col min="1" max="1" width="7.140625" customWidth="1"/>
    <col min="2" max="2" width="11.42578125" customWidth="1"/>
    <col min="3" max="4" width="8.5703125" customWidth="1"/>
    <col min="5" max="5" width="8.7109375" customWidth="1"/>
    <col min="6" max="6" width="8.5703125" customWidth="1"/>
    <col min="7" max="7" width="9.7109375" customWidth="1"/>
    <col min="8" max="8" width="10.28515625" customWidth="1"/>
    <col min="9" max="9" width="9.7109375" customWidth="1"/>
    <col min="10" max="10" width="9.28515625" customWidth="1"/>
    <col min="11" max="11" width="7" customWidth="1"/>
    <col min="12" max="12" width="7.28515625" customWidth="1"/>
    <col min="13" max="13" width="7.42578125" customWidth="1"/>
    <col min="14" max="14" width="7.85546875" customWidth="1"/>
    <col min="15" max="15" width="11.42578125" customWidth="1"/>
    <col min="16" max="16" width="12.28515625" customWidth="1"/>
    <col min="17" max="17" width="11.5703125" customWidth="1"/>
    <col min="18" max="18" width="16" customWidth="1"/>
    <col min="19" max="19" width="9" customWidth="1"/>
    <col min="20" max="20" width="9.140625" hidden="1" customWidth="1"/>
  </cols>
  <sheetData>
    <row r="1" spans="1:20" ht="15.75">
      <c r="A1" s="1"/>
      <c r="B1" s="1"/>
      <c r="C1" s="1"/>
      <c r="D1" s="1"/>
      <c r="E1" s="1"/>
      <c r="F1" s="1"/>
      <c r="G1" s="403" t="s">
        <v>1</v>
      </c>
      <c r="H1" s="343"/>
      <c r="I1" s="343"/>
      <c r="J1" s="343"/>
      <c r="K1" s="343"/>
      <c r="L1" s="343"/>
      <c r="M1" s="343"/>
      <c r="N1" s="38"/>
      <c r="O1" s="38"/>
      <c r="P1" s="1"/>
      <c r="Q1" s="1"/>
      <c r="R1" s="4" t="s">
        <v>954</v>
      </c>
      <c r="S1" s="4"/>
      <c r="T1" s="1"/>
    </row>
    <row r="2" spans="1:20" ht="20.25">
      <c r="A2" s="1"/>
      <c r="B2" s="24"/>
      <c r="C2" s="1"/>
      <c r="D2" s="1"/>
      <c r="E2" s="411" t="s">
        <v>2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"/>
      <c r="Q2" s="1"/>
      <c r="R2" s="1"/>
      <c r="S2" s="1"/>
      <c r="T2" s="1"/>
    </row>
    <row r="3" spans="1:20" ht="20.25">
      <c r="A3" s="1"/>
      <c r="B3" s="7"/>
      <c r="C3" s="7"/>
      <c r="D3" s="7"/>
      <c r="E3" s="7"/>
      <c r="F3" s="7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264"/>
      <c r="B4" s="516" t="s">
        <v>955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20">
      <c r="A5" s="264"/>
      <c r="B5" s="264"/>
      <c r="C5" s="265"/>
      <c r="D5" s="265"/>
      <c r="E5" s="265"/>
      <c r="F5" s="265"/>
      <c r="G5" s="265"/>
      <c r="H5" s="265"/>
      <c r="I5" s="264"/>
      <c r="J5" s="264"/>
      <c r="K5" s="264"/>
      <c r="L5" s="264"/>
      <c r="M5" s="265"/>
      <c r="N5" s="265"/>
      <c r="O5" s="265"/>
      <c r="P5" s="265"/>
      <c r="Q5" s="265"/>
      <c r="R5" s="265"/>
      <c r="S5" s="265"/>
      <c r="T5" s="265"/>
    </row>
    <row r="6" spans="1:20" ht="18.75">
      <c r="A6" s="498" t="s">
        <v>956</v>
      </c>
      <c r="B6" s="397"/>
      <c r="C6" s="397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>
      <c r="A7" s="264"/>
      <c r="B7" s="266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</row>
    <row r="8" spans="1:20" ht="42" customHeight="1">
      <c r="A8" s="436" t="s">
        <v>7</v>
      </c>
      <c r="B8" s="518" t="s">
        <v>8</v>
      </c>
      <c r="C8" s="517" t="s">
        <v>957</v>
      </c>
      <c r="D8" s="400"/>
      <c r="E8" s="400"/>
      <c r="F8" s="401"/>
      <c r="G8" s="517" t="s">
        <v>958</v>
      </c>
      <c r="H8" s="400"/>
      <c r="I8" s="400"/>
      <c r="J8" s="401"/>
      <c r="K8" s="517" t="s">
        <v>959</v>
      </c>
      <c r="L8" s="400"/>
      <c r="M8" s="400"/>
      <c r="N8" s="401"/>
      <c r="O8" s="517" t="s">
        <v>960</v>
      </c>
      <c r="P8" s="400"/>
      <c r="Q8" s="400"/>
      <c r="R8" s="401"/>
      <c r="S8" s="235"/>
      <c r="T8" s="235"/>
    </row>
    <row r="9" spans="1:20" ht="37.5" customHeight="1">
      <c r="A9" s="390"/>
      <c r="B9" s="390"/>
      <c r="C9" s="268" t="s">
        <v>961</v>
      </c>
      <c r="D9" s="268" t="s">
        <v>962</v>
      </c>
      <c r="E9" s="268" t="s">
        <v>963</v>
      </c>
      <c r="F9" s="268" t="s">
        <v>16</v>
      </c>
      <c r="G9" s="268" t="s">
        <v>961</v>
      </c>
      <c r="H9" s="268" t="s">
        <v>962</v>
      </c>
      <c r="I9" s="268" t="s">
        <v>963</v>
      </c>
      <c r="J9" s="268" t="s">
        <v>16</v>
      </c>
      <c r="K9" s="268" t="s">
        <v>961</v>
      </c>
      <c r="L9" s="268" t="s">
        <v>962</v>
      </c>
      <c r="M9" s="268" t="s">
        <v>963</v>
      </c>
      <c r="N9" s="268" t="s">
        <v>16</v>
      </c>
      <c r="O9" s="268" t="s">
        <v>964</v>
      </c>
      <c r="P9" s="268" t="s">
        <v>965</v>
      </c>
      <c r="Q9" s="267" t="s">
        <v>966</v>
      </c>
      <c r="R9" s="268" t="s">
        <v>967</v>
      </c>
      <c r="S9" s="104"/>
      <c r="T9" s="104"/>
    </row>
    <row r="10" spans="1:20" ht="15.75" customHeight="1">
      <c r="A10" s="21">
        <v>1</v>
      </c>
      <c r="B10" s="269">
        <v>2</v>
      </c>
      <c r="C10" s="270">
        <v>3</v>
      </c>
      <c r="D10" s="270">
        <v>4</v>
      </c>
      <c r="E10" s="270">
        <v>5</v>
      </c>
      <c r="F10" s="270">
        <v>6</v>
      </c>
      <c r="G10" s="270">
        <v>7</v>
      </c>
      <c r="H10" s="270">
        <v>8</v>
      </c>
      <c r="I10" s="270">
        <v>9</v>
      </c>
      <c r="J10" s="270">
        <v>10</v>
      </c>
      <c r="K10" s="270">
        <v>11</v>
      </c>
      <c r="L10" s="270">
        <v>12</v>
      </c>
      <c r="M10" s="270">
        <v>13</v>
      </c>
      <c r="N10" s="270">
        <v>14</v>
      </c>
      <c r="O10" s="270">
        <v>15</v>
      </c>
      <c r="P10" s="270">
        <v>16</v>
      </c>
      <c r="Q10" s="270">
        <v>17</v>
      </c>
      <c r="R10" s="269">
        <v>18</v>
      </c>
      <c r="S10" s="203"/>
      <c r="T10" s="203"/>
    </row>
    <row r="11" spans="1:20" ht="15.75" customHeight="1">
      <c r="A11" s="136"/>
      <c r="B11" s="136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71"/>
      <c r="S11" s="272"/>
      <c r="T11" s="272"/>
    </row>
    <row r="12" spans="1:20" ht="15.75" customHeight="1">
      <c r="A12" s="63">
        <v>1</v>
      </c>
      <c r="B12" s="66" t="s">
        <v>327</v>
      </c>
      <c r="C12" s="268">
        <v>0</v>
      </c>
      <c r="D12" s="268">
        <v>0</v>
      </c>
      <c r="E12" s="268">
        <v>0</v>
      </c>
      <c r="F12" s="268">
        <f>SUM(C12:E12)</f>
        <v>0</v>
      </c>
      <c r="G12" s="268">
        <v>0</v>
      </c>
      <c r="H12" s="268">
        <v>0</v>
      </c>
      <c r="I12" s="268">
        <v>0</v>
      </c>
      <c r="J12" s="268">
        <f>SUM(G12:I12)</f>
        <v>0</v>
      </c>
      <c r="K12" s="268">
        <v>0</v>
      </c>
      <c r="L12" s="268">
        <v>0</v>
      </c>
      <c r="M12" s="268">
        <v>0</v>
      </c>
      <c r="N12" s="268">
        <f>SUM(K12:M12)</f>
        <v>0</v>
      </c>
      <c r="O12" s="268">
        <f t="shared" ref="O12:R12" si="0">C12-G12-K12</f>
        <v>0</v>
      </c>
      <c r="P12" s="268">
        <f t="shared" si="0"/>
        <v>0</v>
      </c>
      <c r="Q12" s="268">
        <f t="shared" si="0"/>
        <v>0</v>
      </c>
      <c r="R12" s="268">
        <f t="shared" si="0"/>
        <v>0</v>
      </c>
      <c r="S12" s="272"/>
      <c r="T12" s="272"/>
    </row>
    <row r="13" spans="1:20" ht="15.75" customHeight="1">
      <c r="A13" s="63"/>
      <c r="B13" s="66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72"/>
      <c r="T13" s="272"/>
    </row>
    <row r="14" spans="1:20" ht="15.75" customHeight="1">
      <c r="A14" s="63">
        <v>2</v>
      </c>
      <c r="B14" s="66" t="s">
        <v>328</v>
      </c>
      <c r="C14" s="268">
        <v>0</v>
      </c>
      <c r="D14" s="268">
        <v>0</v>
      </c>
      <c r="E14" s="268">
        <v>0</v>
      </c>
      <c r="F14" s="268">
        <f>SUM(C14:E14)</f>
        <v>0</v>
      </c>
      <c r="G14" s="268">
        <v>0</v>
      </c>
      <c r="H14" s="268">
        <v>0</v>
      </c>
      <c r="I14" s="268">
        <v>0</v>
      </c>
      <c r="J14" s="268">
        <f>SUM(G14:I14)</f>
        <v>0</v>
      </c>
      <c r="K14" s="268">
        <v>0</v>
      </c>
      <c r="L14" s="268">
        <v>0</v>
      </c>
      <c r="M14" s="268">
        <v>0</v>
      </c>
      <c r="N14" s="268">
        <f>SUM(K14:M14)</f>
        <v>0</v>
      </c>
      <c r="O14" s="268">
        <f t="shared" ref="O14:R14" si="1">C14-G14-K14</f>
        <v>0</v>
      </c>
      <c r="P14" s="268">
        <f t="shared" si="1"/>
        <v>0</v>
      </c>
      <c r="Q14" s="268">
        <f t="shared" si="1"/>
        <v>0</v>
      </c>
      <c r="R14" s="268">
        <f t="shared" si="1"/>
        <v>0</v>
      </c>
      <c r="S14" s="272"/>
      <c r="T14" s="272"/>
    </row>
    <row r="15" spans="1:20" ht="15.75" customHeight="1">
      <c r="A15" s="185"/>
      <c r="B15" s="185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72"/>
      <c r="T15" s="272"/>
    </row>
    <row r="16" spans="1:20" ht="15.75" customHeight="1">
      <c r="A16" s="51" t="s">
        <v>16</v>
      </c>
      <c r="B16" s="51"/>
      <c r="C16" s="268">
        <f t="shared" ref="C16:R16" si="2">SUM(C12+C14)</f>
        <v>0</v>
      </c>
      <c r="D16" s="268">
        <f t="shared" si="2"/>
        <v>0</v>
      </c>
      <c r="E16" s="268">
        <f t="shared" si="2"/>
        <v>0</v>
      </c>
      <c r="F16" s="268">
        <f t="shared" si="2"/>
        <v>0</v>
      </c>
      <c r="G16" s="268">
        <f t="shared" si="2"/>
        <v>0</v>
      </c>
      <c r="H16" s="268">
        <f t="shared" si="2"/>
        <v>0</v>
      </c>
      <c r="I16" s="268">
        <f t="shared" si="2"/>
        <v>0</v>
      </c>
      <c r="J16" s="268">
        <f t="shared" si="2"/>
        <v>0</v>
      </c>
      <c r="K16" s="268">
        <f t="shared" si="2"/>
        <v>0</v>
      </c>
      <c r="L16" s="268">
        <f t="shared" si="2"/>
        <v>0</v>
      </c>
      <c r="M16" s="268">
        <f t="shared" si="2"/>
        <v>0</v>
      </c>
      <c r="N16" s="268">
        <f t="shared" si="2"/>
        <v>0</v>
      </c>
      <c r="O16" s="268">
        <f t="shared" si="2"/>
        <v>0</v>
      </c>
      <c r="P16" s="268">
        <f t="shared" si="2"/>
        <v>0</v>
      </c>
      <c r="Q16" s="268">
        <f t="shared" si="2"/>
        <v>0</v>
      </c>
      <c r="R16" s="268">
        <f t="shared" si="2"/>
        <v>0</v>
      </c>
      <c r="S16" s="272"/>
      <c r="T16" s="272"/>
    </row>
    <row r="17" spans="1:20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</row>
    <row r="18" spans="1:20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</row>
    <row r="19" spans="1:20">
      <c r="A19" s="335" t="s">
        <v>1040</v>
      </c>
      <c r="B19" s="1"/>
      <c r="C19" s="1"/>
      <c r="D19" s="1"/>
      <c r="E19" s="1"/>
      <c r="F19" s="1"/>
      <c r="G19" s="2"/>
      <c r="H19" s="2"/>
      <c r="I19" s="1"/>
      <c r="J19" s="1"/>
      <c r="K19" s="2"/>
      <c r="L19" s="2"/>
      <c r="M19" s="2"/>
      <c r="N19" s="2"/>
      <c r="O19" s="2"/>
      <c r="P19" s="385" t="s">
        <v>23</v>
      </c>
      <c r="Q19" s="343"/>
      <c r="R19" s="343"/>
      <c r="S19" s="343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2"/>
      <c r="K20" s="402" t="s">
        <v>213</v>
      </c>
      <c r="L20" s="343"/>
      <c r="M20" s="343"/>
      <c r="N20" s="343"/>
      <c r="O20" s="343"/>
      <c r="P20" s="343"/>
      <c r="Q20" s="343"/>
      <c r="R20" s="343"/>
      <c r="S20" s="343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402" t="s">
        <v>308</v>
      </c>
      <c r="K21" s="343"/>
      <c r="L21" s="343"/>
      <c r="M21" s="343"/>
      <c r="N21" s="343"/>
      <c r="O21" s="343"/>
      <c r="P21" s="343"/>
      <c r="Q21" s="343"/>
      <c r="R21" s="343"/>
      <c r="S21" s="343"/>
      <c r="T21" s="1"/>
    </row>
    <row r="22" spans="1:20" ht="15.75" customHeight="1">
      <c r="A22" s="2"/>
      <c r="B22" s="2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 t="s">
        <v>215</v>
      </c>
      <c r="O22" s="2"/>
      <c r="P22" s="2"/>
      <c r="Q22" s="2"/>
      <c r="R22" s="2"/>
      <c r="S22" s="2"/>
      <c r="T22" s="1"/>
    </row>
    <row r="23" spans="1:20" ht="15.7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</row>
    <row r="24" spans="1:20" ht="15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</row>
    <row r="25" spans="1:20" ht="15.7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</row>
    <row r="26" spans="1:20" ht="15.7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</row>
    <row r="27" spans="1:20" ht="1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</row>
    <row r="28" spans="1:20" ht="15.7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</row>
    <row r="29" spans="1:20" ht="15.7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</row>
    <row r="30" spans="1:20" ht="15.7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</row>
    <row r="31" spans="1:20" ht="15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15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</row>
    <row r="33" spans="1:20" ht="15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</row>
    <row r="34" spans="1:20" ht="15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</row>
    <row r="35" spans="1:20" ht="15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</row>
    <row r="36" spans="1:20" ht="15.7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</row>
    <row r="37" spans="1:20" ht="15.7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</row>
    <row r="38" spans="1:20" ht="15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</row>
    <row r="39" spans="1:20" ht="15.7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</row>
    <row r="40" spans="1:20" ht="15.75" customHeight="1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</row>
    <row r="41" spans="1:20" ht="15.7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</row>
    <row r="42" spans="1:20" ht="15.75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</row>
    <row r="43" spans="1:20" ht="15.75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</row>
    <row r="44" spans="1:20" ht="15.75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</row>
    <row r="45" spans="1:20" ht="15.7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</row>
    <row r="46" spans="1:20" ht="15.75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</row>
    <row r="47" spans="1:20" ht="15.75" customHeight="1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15.7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</row>
    <row r="49" spans="1:20" ht="15.75" customHeight="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</row>
    <row r="50" spans="1:20" ht="15.75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</row>
    <row r="51" spans="1:20" ht="15.7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</row>
    <row r="52" spans="1:20" ht="15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</row>
    <row r="53" spans="1:20" ht="15.7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</row>
    <row r="54" spans="1:20" ht="15.7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</row>
    <row r="55" spans="1:20" ht="15.75" customHeight="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</row>
    <row r="56" spans="1:20" ht="15.7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</row>
    <row r="57" spans="1:20" ht="15.75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</row>
    <row r="58" spans="1:20" ht="15.7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</row>
    <row r="59" spans="1:20" ht="15.7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</row>
    <row r="60" spans="1:20" ht="15.7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</row>
    <row r="61" spans="1:20" ht="15.7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</row>
    <row r="62" spans="1:20" ht="15.7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</row>
    <row r="63" spans="1:20" ht="15.7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</row>
    <row r="64" spans="1:20" ht="15.7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</row>
    <row r="65" spans="1:20" ht="15.7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</row>
    <row r="66" spans="1:20" ht="15.75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</row>
    <row r="67" spans="1:20" ht="15.7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</row>
    <row r="68" spans="1:20" ht="15.75" customHeigh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</row>
    <row r="69" spans="1:20" ht="15.75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</row>
    <row r="70" spans="1:20" ht="15.75" customHeight="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</row>
    <row r="71" spans="1:20" ht="15.75" customHeight="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</row>
    <row r="72" spans="1:20" ht="15.75" customHeight="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</row>
    <row r="73" spans="1:20" ht="15.75" customHeight="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ht="15.75" customHeight="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</row>
    <row r="75" spans="1:20" ht="15.75" customHeight="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</row>
    <row r="76" spans="1:20" ht="15.75" customHeight="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</row>
    <row r="77" spans="1:20" ht="15.75" customHeight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</row>
    <row r="78" spans="1:20" ht="15.75" customHeight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</row>
    <row r="79" spans="1:20" ht="15.75" customHeight="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</row>
    <row r="80" spans="1:20" ht="15.75" customHeight="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</row>
    <row r="81" spans="1:20" ht="15.75" customHeight="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</row>
    <row r="82" spans="1:20" ht="15.75" customHeight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</row>
    <row r="83" spans="1:20" ht="15.75" customHeight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</row>
    <row r="84" spans="1:20" ht="15.75" customHeight="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</row>
    <row r="85" spans="1:20" ht="15.75" customHeight="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</row>
    <row r="86" spans="1:20" ht="15.75" customHeight="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</row>
    <row r="87" spans="1:20" ht="15.75" customHeight="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</row>
    <row r="88" spans="1:20" ht="15.75" customHeight="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</row>
    <row r="89" spans="1:20" ht="15.7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</row>
    <row r="90" spans="1:20" ht="15.75" customHeight="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</row>
    <row r="91" spans="1:20" ht="15.75" customHeight="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</row>
    <row r="92" spans="1:20" ht="15.75" customHeight="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</row>
    <row r="93" spans="1:20" ht="15.75" customHeight="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</row>
    <row r="94" spans="1:20" ht="15.75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</row>
    <row r="95" spans="1:20" ht="15.75" customHeight="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</row>
    <row r="96" spans="1:20" ht="15.75" customHeight="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</row>
    <row r="97" spans="1:20" ht="15.75" customHeight="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</row>
    <row r="98" spans="1:20" ht="15.75" customHeight="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</row>
    <row r="99" spans="1:20" ht="15.75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</row>
    <row r="100" spans="1:20" ht="15.75" customHeight="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</row>
  </sheetData>
  <mergeCells count="13">
    <mergeCell ref="G1:M1"/>
    <mergeCell ref="E2:O2"/>
    <mergeCell ref="A8:A9"/>
    <mergeCell ref="A6:C6"/>
    <mergeCell ref="B8:B9"/>
    <mergeCell ref="C8:F8"/>
    <mergeCell ref="K8:N8"/>
    <mergeCell ref="J21:S21"/>
    <mergeCell ref="K20:S20"/>
    <mergeCell ref="B4:T4"/>
    <mergeCell ref="O8:R8"/>
    <mergeCell ref="P19:S19"/>
    <mergeCell ref="G8:J8"/>
  </mergeCells>
  <printOptions horizontalCentered="1"/>
  <pageMargins left="0.70866141732283472" right="0.70866141732283472" top="0.23622047244094491" bottom="0" header="0" footer="0"/>
  <pageSetup paperSize="9" scale="7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00"/>
  <sheetViews>
    <sheetView workbookViewId="0">
      <selection activeCell="A18" sqref="A18"/>
    </sheetView>
  </sheetViews>
  <sheetFormatPr defaultColWidth="12.5703125" defaultRowHeight="15" customHeight="1"/>
  <cols>
    <col min="1" max="1" width="7.28515625" customWidth="1"/>
    <col min="2" max="2" width="14.140625" customWidth="1"/>
    <col min="3" max="3" width="15.42578125" customWidth="1"/>
    <col min="4" max="4" width="14.85546875" customWidth="1"/>
    <col min="5" max="5" width="11.85546875" customWidth="1"/>
    <col min="6" max="6" width="9.85546875" customWidth="1"/>
    <col min="7" max="7" width="12.5703125" customWidth="1"/>
    <col min="8" max="9" width="11" customWidth="1"/>
    <col min="10" max="10" width="14.140625" customWidth="1"/>
    <col min="11" max="11" width="12.28515625" customWidth="1"/>
    <col min="12" max="12" width="13.140625" customWidth="1"/>
    <col min="13" max="13" width="9.7109375" customWidth="1"/>
    <col min="14" max="14" width="9.5703125" customWidth="1"/>
    <col min="15" max="15" width="12.5703125" customWidth="1"/>
    <col min="16" max="16" width="13.42578125" customWidth="1"/>
    <col min="17" max="17" width="11.42578125" customWidth="1"/>
    <col min="18" max="18" width="9.28515625" customWidth="1"/>
    <col min="19" max="19" width="9.140625" customWidth="1"/>
    <col min="20" max="20" width="12.28515625" customWidth="1"/>
  </cols>
  <sheetData>
    <row r="1" spans="1:20" ht="15.75">
      <c r="A1" s="1"/>
      <c r="B1" s="1"/>
      <c r="C1" s="6"/>
      <c r="D1" s="6"/>
      <c r="E1" s="6"/>
      <c r="F1" s="6"/>
      <c r="G1" s="6"/>
      <c r="H1" s="6"/>
      <c r="I1" s="15" t="s">
        <v>1</v>
      </c>
      <c r="J1" s="6"/>
      <c r="K1" s="1"/>
      <c r="L1" s="1"/>
      <c r="M1" s="1"/>
      <c r="N1" s="1"/>
      <c r="O1" s="1"/>
      <c r="P1" s="1"/>
      <c r="Q1" s="458" t="s">
        <v>968</v>
      </c>
      <c r="R1" s="343"/>
      <c r="S1" s="1"/>
      <c r="T1" s="1"/>
    </row>
    <row r="2" spans="1:20" ht="20.25">
      <c r="A2" s="1"/>
      <c r="B2" s="1"/>
      <c r="C2" s="1"/>
      <c r="D2" s="1"/>
      <c r="E2" s="1"/>
      <c r="F2" s="1"/>
      <c r="G2" s="411" t="s">
        <v>2</v>
      </c>
      <c r="H2" s="343"/>
      <c r="I2" s="343"/>
      <c r="J2" s="343"/>
      <c r="K2" s="343"/>
      <c r="L2" s="343"/>
      <c r="M2" s="343"/>
      <c r="N2" s="8"/>
      <c r="O2" s="8"/>
      <c r="P2" s="8"/>
      <c r="Q2" s="8"/>
      <c r="R2" s="1"/>
      <c r="S2" s="1"/>
      <c r="T2" s="1"/>
    </row>
    <row r="3" spans="1:20" ht="20.25">
      <c r="A3" s="1"/>
      <c r="B3" s="1"/>
      <c r="C3" s="1"/>
      <c r="D3" s="1"/>
      <c r="E3" s="1"/>
      <c r="F3" s="1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1"/>
      <c r="S3" s="1"/>
      <c r="T3" s="1"/>
    </row>
    <row r="4" spans="1:20" ht="18">
      <c r="A4" s="264"/>
      <c r="B4" s="519" t="s">
        <v>969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20" ht="15.75">
      <c r="A5" s="264"/>
      <c r="B5" s="264"/>
      <c r="C5" s="265"/>
      <c r="D5" s="273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18.75">
      <c r="A6" s="498" t="s">
        <v>970</v>
      </c>
      <c r="B6" s="397"/>
      <c r="C6" s="397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>
      <c r="A7" s="264"/>
      <c r="B7" s="266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74" t="s">
        <v>971</v>
      </c>
      <c r="R7" s="264"/>
      <c r="S7" s="264"/>
      <c r="T7" s="264"/>
    </row>
    <row r="8" spans="1:20" ht="32.25" customHeight="1">
      <c r="A8" s="436" t="s">
        <v>7</v>
      </c>
      <c r="B8" s="518" t="s">
        <v>8</v>
      </c>
      <c r="C8" s="517" t="s">
        <v>972</v>
      </c>
      <c r="D8" s="400"/>
      <c r="E8" s="400"/>
      <c r="F8" s="401"/>
      <c r="G8" s="517" t="s">
        <v>973</v>
      </c>
      <c r="H8" s="400"/>
      <c r="I8" s="400"/>
      <c r="J8" s="401"/>
      <c r="K8" s="517" t="s">
        <v>974</v>
      </c>
      <c r="L8" s="400"/>
      <c r="M8" s="400"/>
      <c r="N8" s="401"/>
      <c r="O8" s="517" t="s">
        <v>975</v>
      </c>
      <c r="P8" s="400"/>
      <c r="Q8" s="400"/>
      <c r="R8" s="401"/>
      <c r="S8" s="483" t="s">
        <v>976</v>
      </c>
      <c r="T8" s="235"/>
    </row>
    <row r="9" spans="1:20" ht="75" customHeight="1">
      <c r="A9" s="390"/>
      <c r="B9" s="390"/>
      <c r="C9" s="268" t="s">
        <v>977</v>
      </c>
      <c r="D9" s="275" t="s">
        <v>978</v>
      </c>
      <c r="E9" s="268" t="s">
        <v>979</v>
      </c>
      <c r="F9" s="275" t="s">
        <v>980</v>
      </c>
      <c r="G9" s="268" t="s">
        <v>981</v>
      </c>
      <c r="H9" s="275" t="s">
        <v>978</v>
      </c>
      <c r="I9" s="268" t="s">
        <v>979</v>
      </c>
      <c r="J9" s="275" t="s">
        <v>980</v>
      </c>
      <c r="K9" s="268" t="s">
        <v>981</v>
      </c>
      <c r="L9" s="275" t="s">
        <v>978</v>
      </c>
      <c r="M9" s="268" t="s">
        <v>979</v>
      </c>
      <c r="N9" s="275" t="s">
        <v>980</v>
      </c>
      <c r="O9" s="268" t="s">
        <v>981</v>
      </c>
      <c r="P9" s="275" t="s">
        <v>978</v>
      </c>
      <c r="Q9" s="268" t="s">
        <v>979</v>
      </c>
      <c r="R9" s="242" t="s">
        <v>980</v>
      </c>
      <c r="S9" s="390"/>
      <c r="T9" s="104"/>
    </row>
    <row r="10" spans="1:20" ht="15.75" customHeight="1">
      <c r="A10" s="19">
        <v>1</v>
      </c>
      <c r="B10" s="271">
        <v>2</v>
      </c>
      <c r="C10" s="276">
        <v>3</v>
      </c>
      <c r="D10" s="276">
        <v>4</v>
      </c>
      <c r="E10" s="276">
        <v>5</v>
      </c>
      <c r="F10" s="276">
        <v>6</v>
      </c>
      <c r="G10" s="276">
        <v>7</v>
      </c>
      <c r="H10" s="276">
        <v>8</v>
      </c>
      <c r="I10" s="276">
        <v>9</v>
      </c>
      <c r="J10" s="276">
        <v>10</v>
      </c>
      <c r="K10" s="276">
        <v>11</v>
      </c>
      <c r="L10" s="276">
        <v>12</v>
      </c>
      <c r="M10" s="276">
        <v>13</v>
      </c>
      <c r="N10" s="276">
        <v>14</v>
      </c>
      <c r="O10" s="276">
        <v>15</v>
      </c>
      <c r="P10" s="276">
        <v>16</v>
      </c>
      <c r="Q10" s="276">
        <v>17</v>
      </c>
      <c r="R10" s="277">
        <v>18</v>
      </c>
      <c r="S10" s="278">
        <v>19</v>
      </c>
      <c r="T10" s="104"/>
    </row>
    <row r="11" spans="1:20" ht="15.75" customHeight="1">
      <c r="A11" s="136"/>
      <c r="B11" s="13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278"/>
      <c r="T11" s="104"/>
    </row>
    <row r="12" spans="1:20" ht="15.75" customHeight="1">
      <c r="A12" s="63">
        <v>1</v>
      </c>
      <c r="B12" s="66" t="s">
        <v>327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7">
        <v>0</v>
      </c>
      <c r="S12" s="278">
        <v>0</v>
      </c>
      <c r="T12" s="104"/>
    </row>
    <row r="13" spans="1:20" ht="15.75" customHeight="1">
      <c r="A13" s="63"/>
      <c r="B13" s="6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278"/>
      <c r="T13" s="104"/>
    </row>
    <row r="14" spans="1:20" ht="15.75" customHeight="1">
      <c r="A14" s="63">
        <v>2</v>
      </c>
      <c r="B14" s="66" t="s">
        <v>328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7">
        <v>0</v>
      </c>
      <c r="S14" s="278">
        <v>0</v>
      </c>
      <c r="T14" s="104"/>
    </row>
    <row r="15" spans="1:20" ht="15.75" customHeight="1">
      <c r="A15" s="185"/>
      <c r="B15" s="18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7"/>
      <c r="S15" s="278"/>
      <c r="T15" s="104"/>
    </row>
    <row r="16" spans="1:20" ht="15.75" customHeight="1">
      <c r="A16" s="51" t="s">
        <v>16</v>
      </c>
      <c r="B16" s="51"/>
      <c r="C16" s="276">
        <f t="shared" ref="C16:S16" si="0">SUM(C12+C14)</f>
        <v>0</v>
      </c>
      <c r="D16" s="276">
        <f t="shared" si="0"/>
        <v>0</v>
      </c>
      <c r="E16" s="276">
        <f t="shared" si="0"/>
        <v>0</v>
      </c>
      <c r="F16" s="276">
        <f t="shared" si="0"/>
        <v>0</v>
      </c>
      <c r="G16" s="276">
        <f t="shared" si="0"/>
        <v>0</v>
      </c>
      <c r="H16" s="276">
        <f t="shared" si="0"/>
        <v>0</v>
      </c>
      <c r="I16" s="276">
        <f t="shared" si="0"/>
        <v>0</v>
      </c>
      <c r="J16" s="276">
        <f t="shared" si="0"/>
        <v>0</v>
      </c>
      <c r="K16" s="276">
        <f t="shared" si="0"/>
        <v>0</v>
      </c>
      <c r="L16" s="276">
        <f t="shared" si="0"/>
        <v>0</v>
      </c>
      <c r="M16" s="276">
        <f t="shared" si="0"/>
        <v>0</v>
      </c>
      <c r="N16" s="276">
        <f t="shared" si="0"/>
        <v>0</v>
      </c>
      <c r="O16" s="276">
        <f t="shared" si="0"/>
        <v>0</v>
      </c>
      <c r="P16" s="276">
        <f t="shared" si="0"/>
        <v>0</v>
      </c>
      <c r="Q16" s="276">
        <f t="shared" si="0"/>
        <v>0</v>
      </c>
      <c r="R16" s="276">
        <f t="shared" si="0"/>
        <v>0</v>
      </c>
      <c r="S16" s="276">
        <f t="shared" si="0"/>
        <v>0</v>
      </c>
      <c r="T16" s="104"/>
    </row>
    <row r="17" spans="1:20">
      <c r="A17" s="235" t="s">
        <v>982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</row>
    <row r="18" spans="1:20">
      <c r="A18" s="335" t="s">
        <v>1040</v>
      </c>
      <c r="B18" s="1"/>
      <c r="C18" s="1"/>
      <c r="D18" s="1"/>
      <c r="E18" s="1"/>
      <c r="F18" s="1"/>
      <c r="G18" s="2"/>
      <c r="H18" s="2"/>
      <c r="I18" s="1"/>
      <c r="J18" s="1"/>
      <c r="K18" s="2"/>
      <c r="L18" s="2"/>
      <c r="M18" s="2"/>
      <c r="N18" s="2"/>
      <c r="O18" s="2"/>
      <c r="P18" s="2"/>
      <c r="Q18" s="2"/>
      <c r="R18" s="386" t="s">
        <v>23</v>
      </c>
      <c r="S18" s="343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2"/>
      <c r="K19" s="453" t="s">
        <v>213</v>
      </c>
      <c r="L19" s="343"/>
      <c r="M19" s="343"/>
      <c r="N19" s="343"/>
      <c r="O19" s="343"/>
      <c r="P19" s="343"/>
      <c r="Q19" s="343"/>
      <c r="R19" s="343"/>
      <c r="S19" s="343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453" t="s">
        <v>308</v>
      </c>
      <c r="K20" s="343"/>
      <c r="L20" s="343"/>
      <c r="M20" s="343"/>
      <c r="N20" s="343"/>
      <c r="O20" s="343"/>
      <c r="P20" s="343"/>
      <c r="Q20" s="343"/>
      <c r="R20" s="343"/>
      <c r="S20" s="343"/>
      <c r="T20" s="1"/>
    </row>
    <row r="21" spans="1:20" ht="15.75" customHeight="1">
      <c r="A21" s="2"/>
      <c r="B21" s="2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388" t="s">
        <v>215</v>
      </c>
      <c r="R21" s="343"/>
      <c r="S21" s="343"/>
      <c r="T21" s="1"/>
    </row>
    <row r="22" spans="1:20" ht="15.75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</row>
    <row r="23" spans="1:20" ht="15.7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</row>
    <row r="24" spans="1:20" ht="15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</row>
    <row r="25" spans="1:20" ht="15.7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</row>
    <row r="26" spans="1:20" ht="15.7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</row>
    <row r="27" spans="1:20" ht="1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</row>
    <row r="28" spans="1:20" ht="15.7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</row>
    <row r="29" spans="1:20" ht="15.7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</row>
    <row r="30" spans="1:20" ht="15.7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</row>
    <row r="31" spans="1:20" ht="15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15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</row>
    <row r="33" spans="1:20" ht="15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</row>
    <row r="34" spans="1:20" ht="15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</row>
    <row r="35" spans="1:20" ht="15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</row>
    <row r="36" spans="1:20" ht="15.7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</row>
    <row r="37" spans="1:20" ht="15.7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</row>
    <row r="38" spans="1:20" ht="15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</row>
    <row r="39" spans="1:20" ht="15.7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</row>
    <row r="40" spans="1:20" ht="15.75" customHeight="1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</row>
    <row r="41" spans="1:20" ht="15.7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</row>
    <row r="42" spans="1:20" ht="15.75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</row>
    <row r="43" spans="1:20" ht="15.75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</row>
    <row r="44" spans="1:20" ht="15.75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</row>
    <row r="45" spans="1:20" ht="15.7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</row>
    <row r="46" spans="1:20" ht="15.75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</row>
    <row r="47" spans="1:20" ht="15.75" customHeight="1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15.7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</row>
    <row r="49" spans="1:20" ht="15.75" customHeight="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</row>
    <row r="50" spans="1:20" ht="15.75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</row>
    <row r="51" spans="1:20" ht="15.7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</row>
    <row r="52" spans="1:20" ht="15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</row>
    <row r="53" spans="1:20" ht="15.7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</row>
    <row r="54" spans="1:20" ht="15.7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</row>
    <row r="55" spans="1:20" ht="15.75" customHeight="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</row>
    <row r="56" spans="1:20" ht="15.7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</row>
    <row r="57" spans="1:20" ht="15.75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</row>
    <row r="58" spans="1:20" ht="15.7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</row>
    <row r="59" spans="1:20" ht="15.7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</row>
    <row r="60" spans="1:20" ht="15.7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</row>
    <row r="61" spans="1:20" ht="15.7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</row>
    <row r="62" spans="1:20" ht="15.7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</row>
    <row r="63" spans="1:20" ht="15.7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</row>
    <row r="64" spans="1:20" ht="15.7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</row>
    <row r="65" spans="1:20" ht="15.7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</row>
    <row r="66" spans="1:20" ht="15.75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</row>
    <row r="67" spans="1:20" ht="15.7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</row>
    <row r="68" spans="1:20" ht="15.75" customHeigh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</row>
    <row r="69" spans="1:20" ht="15.75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</row>
    <row r="70" spans="1:20" ht="15.75" customHeight="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</row>
    <row r="71" spans="1:20" ht="15.75" customHeight="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</row>
    <row r="72" spans="1:20" ht="15.75" customHeight="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</row>
    <row r="73" spans="1:20" ht="15.75" customHeight="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ht="15.75" customHeight="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</row>
    <row r="75" spans="1:20" ht="15.75" customHeight="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</row>
    <row r="76" spans="1:20" ht="15.75" customHeight="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</row>
    <row r="77" spans="1:20" ht="15.75" customHeight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</row>
    <row r="78" spans="1:20" ht="15.75" customHeight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</row>
    <row r="79" spans="1:20" ht="15.75" customHeight="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</row>
    <row r="80" spans="1:20" ht="15.75" customHeight="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</row>
    <row r="81" spans="1:20" ht="15.75" customHeight="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</row>
    <row r="82" spans="1:20" ht="15.75" customHeight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</row>
    <row r="83" spans="1:20" ht="15.75" customHeight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</row>
    <row r="84" spans="1:20" ht="15.75" customHeight="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</row>
    <row r="85" spans="1:20" ht="15.75" customHeight="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</row>
    <row r="86" spans="1:20" ht="15.75" customHeight="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</row>
    <row r="87" spans="1:20" ht="15.75" customHeight="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</row>
    <row r="88" spans="1:20" ht="15.75" customHeight="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</row>
    <row r="89" spans="1:20" ht="15.7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</row>
    <row r="90" spans="1:20" ht="15.75" customHeight="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</row>
    <row r="91" spans="1:20" ht="15.75" customHeight="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</row>
    <row r="92" spans="1:20" ht="15.75" customHeight="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</row>
    <row r="93" spans="1:20" ht="15.75" customHeight="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</row>
    <row r="94" spans="1:20" ht="15.75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</row>
    <row r="95" spans="1:20" ht="15.75" customHeight="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</row>
    <row r="96" spans="1:20" ht="15.75" customHeight="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</row>
    <row r="97" spans="1:20" ht="15.75" customHeight="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</row>
    <row r="98" spans="1:20" ht="15.75" customHeight="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</row>
    <row r="99" spans="1:20" ht="15.75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</row>
    <row r="100" spans="1:20" ht="15.75" customHeight="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</row>
  </sheetData>
  <mergeCells count="15">
    <mergeCell ref="J20:S20"/>
    <mergeCell ref="Q21:S21"/>
    <mergeCell ref="K8:N8"/>
    <mergeCell ref="O8:R8"/>
    <mergeCell ref="A8:A9"/>
    <mergeCell ref="B8:B9"/>
    <mergeCell ref="K19:S19"/>
    <mergeCell ref="R18:S18"/>
    <mergeCell ref="G8:J8"/>
    <mergeCell ref="Q1:R1"/>
    <mergeCell ref="B4:T4"/>
    <mergeCell ref="G2:M2"/>
    <mergeCell ref="A6:C6"/>
    <mergeCell ref="S8:S9"/>
    <mergeCell ref="C8:F8"/>
  </mergeCells>
  <printOptions horizontalCentered="1"/>
  <pageMargins left="0.70866141732283472" right="0.70866141732283472" top="0.23622047244094491" bottom="0" header="0" footer="0"/>
  <pageSetup paperSize="9" scale="5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0"/>
  <sheetViews>
    <sheetView workbookViewId="0">
      <selection activeCell="A18" sqref="A18"/>
    </sheetView>
  </sheetViews>
  <sheetFormatPr defaultColWidth="12.5703125" defaultRowHeight="15" customHeight="1"/>
  <cols>
    <col min="1" max="1" width="9.140625" customWidth="1"/>
    <col min="2" max="2" width="25.140625" customWidth="1"/>
    <col min="3" max="3" width="17.42578125" customWidth="1"/>
    <col min="4" max="4" width="19.7109375" customWidth="1"/>
    <col min="5" max="5" width="18.28515625" customWidth="1"/>
    <col min="6" max="6" width="15.42578125" customWidth="1"/>
    <col min="7" max="7" width="15.5703125" customWidth="1"/>
    <col min="8" max="8" width="12.28515625" customWidth="1"/>
    <col min="9" max="11" width="9.140625" customWidth="1"/>
  </cols>
  <sheetData>
    <row r="1" spans="1:11">
      <c r="A1" s="1"/>
      <c r="B1" s="1"/>
      <c r="C1" s="6"/>
      <c r="D1" s="6"/>
      <c r="E1" s="6"/>
      <c r="F1" s="458" t="s">
        <v>983</v>
      </c>
      <c r="G1" s="343"/>
      <c r="H1" s="1"/>
      <c r="I1" s="1"/>
      <c r="J1" s="1"/>
      <c r="K1" s="1"/>
    </row>
    <row r="2" spans="1:11" ht="30.75" customHeight="1">
      <c r="A2" s="1"/>
      <c r="B2" s="411" t="s">
        <v>2</v>
      </c>
      <c r="C2" s="343"/>
      <c r="D2" s="343"/>
      <c r="E2" s="343"/>
      <c r="F2" s="343"/>
      <c r="G2" s="8"/>
      <c r="H2" s="8"/>
      <c r="I2" s="8"/>
      <c r="J2" s="1"/>
      <c r="K2" s="1"/>
    </row>
    <row r="3" spans="1:11" ht="20.25">
      <c r="A3" s="1"/>
      <c r="B3" s="1"/>
      <c r="C3" s="1"/>
      <c r="D3" s="1"/>
      <c r="E3" s="1"/>
      <c r="F3" s="1"/>
      <c r="G3" s="7"/>
      <c r="H3" s="1"/>
      <c r="I3" s="1"/>
      <c r="J3" s="1"/>
      <c r="K3" s="1"/>
    </row>
    <row r="4" spans="1:11" ht="18">
      <c r="A4" s="264"/>
      <c r="B4" s="516" t="s">
        <v>984</v>
      </c>
      <c r="C4" s="343"/>
      <c r="D4" s="343"/>
      <c r="E4" s="343"/>
      <c r="F4" s="343"/>
      <c r="G4" s="343"/>
      <c r="H4" s="343"/>
      <c r="I4" s="264"/>
      <c r="J4" s="264"/>
      <c r="K4" s="264"/>
    </row>
    <row r="5" spans="1:11" ht="15.75">
      <c r="A5" s="264"/>
      <c r="B5" s="264"/>
      <c r="C5" s="265"/>
      <c r="D5" s="273"/>
      <c r="E5" s="265"/>
      <c r="F5" s="265"/>
      <c r="G5" s="265"/>
      <c r="H5" s="265"/>
      <c r="I5" s="264"/>
      <c r="J5" s="264"/>
      <c r="K5" s="264"/>
    </row>
    <row r="6" spans="1:11" ht="18.75">
      <c r="A6" s="498" t="s">
        <v>985</v>
      </c>
      <c r="B6" s="397"/>
      <c r="C6" s="397"/>
      <c r="D6" s="264"/>
      <c r="E6" s="264"/>
      <c r="F6" s="264"/>
      <c r="G6" s="264"/>
      <c r="H6" s="264"/>
      <c r="I6" s="264"/>
      <c r="J6" s="264"/>
      <c r="K6" s="264"/>
    </row>
    <row r="7" spans="1:11">
      <c r="A7" s="264"/>
      <c r="B7" s="279"/>
      <c r="C7" s="264"/>
      <c r="D7" s="264"/>
      <c r="E7" s="264"/>
      <c r="F7" s="264"/>
      <c r="G7" s="264"/>
      <c r="H7" s="264"/>
      <c r="I7" s="264"/>
      <c r="J7" s="264"/>
      <c r="K7" s="264"/>
    </row>
    <row r="8" spans="1:11" ht="30.75" customHeight="1">
      <c r="A8" s="521" t="s">
        <v>7</v>
      </c>
      <c r="B8" s="522" t="s">
        <v>8</v>
      </c>
      <c r="C8" s="522" t="s">
        <v>986</v>
      </c>
      <c r="D8" s="522" t="s">
        <v>987</v>
      </c>
      <c r="E8" s="520" t="s">
        <v>988</v>
      </c>
      <c r="F8" s="400"/>
      <c r="G8" s="401"/>
      <c r="H8" s="104"/>
      <c r="I8" s="104"/>
      <c r="J8" s="104"/>
      <c r="K8" s="104"/>
    </row>
    <row r="9" spans="1:11" ht="48.75" customHeight="1">
      <c r="A9" s="390"/>
      <c r="B9" s="390"/>
      <c r="C9" s="390"/>
      <c r="D9" s="390"/>
      <c r="E9" s="280" t="s">
        <v>989</v>
      </c>
      <c r="F9" s="280" t="s">
        <v>990</v>
      </c>
      <c r="G9" s="280" t="s">
        <v>16</v>
      </c>
      <c r="H9" s="104"/>
      <c r="I9" s="104"/>
      <c r="J9" s="104"/>
      <c r="K9" s="104"/>
    </row>
    <row r="10" spans="1:11" ht="15.75" customHeight="1">
      <c r="A10" s="21">
        <v>1</v>
      </c>
      <c r="B10" s="270">
        <v>2</v>
      </c>
      <c r="C10" s="270">
        <v>3</v>
      </c>
      <c r="D10" s="270">
        <v>4</v>
      </c>
      <c r="E10" s="281">
        <v>5</v>
      </c>
      <c r="F10" s="281">
        <v>6</v>
      </c>
      <c r="G10" s="281">
        <v>7</v>
      </c>
      <c r="H10" s="104"/>
      <c r="I10" s="104"/>
      <c r="J10" s="104"/>
      <c r="K10" s="104"/>
    </row>
    <row r="11" spans="1:11" ht="15.75" customHeight="1">
      <c r="A11" s="136"/>
      <c r="B11" s="136"/>
      <c r="C11" s="276"/>
      <c r="D11" s="276"/>
      <c r="E11" s="276"/>
      <c r="F11" s="276"/>
      <c r="G11" s="276"/>
      <c r="H11" s="104"/>
      <c r="I11" s="104"/>
      <c r="J11" s="104"/>
      <c r="K11" s="104"/>
    </row>
    <row r="12" spans="1:11" ht="15.75" customHeight="1">
      <c r="A12" s="63">
        <v>1</v>
      </c>
      <c r="B12" s="66" t="s">
        <v>327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104"/>
      <c r="I12" s="104"/>
      <c r="J12" s="104"/>
      <c r="K12" s="104"/>
    </row>
    <row r="13" spans="1:11" ht="15.75" customHeight="1">
      <c r="A13" s="63"/>
      <c r="B13" s="66"/>
      <c r="C13" s="276"/>
      <c r="D13" s="276"/>
      <c r="E13" s="276"/>
      <c r="F13" s="276"/>
      <c r="G13" s="276"/>
      <c r="H13" s="104"/>
      <c r="I13" s="104"/>
      <c r="J13" s="104"/>
      <c r="K13" s="104"/>
    </row>
    <row r="14" spans="1:11" ht="15.75" customHeight="1">
      <c r="A14" s="63">
        <v>2</v>
      </c>
      <c r="B14" s="66" t="s">
        <v>328</v>
      </c>
      <c r="C14" s="276">
        <v>0</v>
      </c>
      <c r="D14" s="276">
        <v>0</v>
      </c>
      <c r="E14" s="276">
        <v>0</v>
      </c>
      <c r="F14" s="276">
        <v>0</v>
      </c>
      <c r="G14" s="276">
        <f>SUM(E14:F14)</f>
        <v>0</v>
      </c>
      <c r="H14" s="104"/>
      <c r="I14" s="104"/>
      <c r="J14" s="104"/>
      <c r="K14" s="104"/>
    </row>
    <row r="15" spans="1:11" ht="15.75" customHeight="1">
      <c r="A15" s="185"/>
      <c r="B15" s="185"/>
      <c r="C15" s="276"/>
      <c r="D15" s="276"/>
      <c r="E15" s="276"/>
      <c r="F15" s="276"/>
      <c r="G15" s="276"/>
      <c r="H15" s="104"/>
      <c r="I15" s="104"/>
      <c r="J15" s="104"/>
      <c r="K15" s="104"/>
    </row>
    <row r="16" spans="1:11" ht="15.75" customHeight="1">
      <c r="A16" s="51" t="s">
        <v>16</v>
      </c>
      <c r="B16" s="51"/>
      <c r="C16" s="276">
        <f t="shared" ref="C16:G16" si="0">SUM(C12:C14)</f>
        <v>0</v>
      </c>
      <c r="D16" s="276">
        <f t="shared" si="0"/>
        <v>0</v>
      </c>
      <c r="E16" s="276">
        <f t="shared" si="0"/>
        <v>0</v>
      </c>
      <c r="F16" s="276">
        <f t="shared" si="0"/>
        <v>0</v>
      </c>
      <c r="G16" s="276">
        <f t="shared" si="0"/>
        <v>0</v>
      </c>
      <c r="H16" s="104"/>
      <c r="I16" s="104"/>
      <c r="J16" s="104"/>
      <c r="K16" s="104"/>
    </row>
    <row r="17" spans="1:11">
      <c r="A17" s="235"/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ht="12.75" customHeight="1">
      <c r="A18" s="335" t="s">
        <v>1040</v>
      </c>
      <c r="B18" s="1"/>
      <c r="C18" s="1"/>
      <c r="D18" s="1"/>
      <c r="E18" s="1"/>
      <c r="F18" s="1"/>
      <c r="G18" s="2"/>
      <c r="H18" s="1"/>
      <c r="I18" s="1"/>
      <c r="J18" s="1"/>
      <c r="K18" s="1"/>
    </row>
    <row r="19" spans="1:11" ht="12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264"/>
      <c r="B20" s="264"/>
      <c r="C20" s="264"/>
      <c r="D20" s="264"/>
      <c r="E20" s="264"/>
      <c r="F20" s="386" t="s">
        <v>23</v>
      </c>
      <c r="G20" s="343"/>
      <c r="H20" s="264"/>
      <c r="I20" s="264"/>
      <c r="J20" s="264"/>
      <c r="K20" s="264"/>
    </row>
    <row r="21" spans="1:11" ht="15.75" customHeight="1">
      <c r="A21" s="2"/>
      <c r="B21" s="264"/>
      <c r="C21" s="2"/>
      <c r="D21" s="2"/>
      <c r="E21" s="2" t="s">
        <v>213</v>
      </c>
      <c r="F21" s="2"/>
      <c r="G21" s="2"/>
      <c r="H21" s="2"/>
      <c r="I21" s="2"/>
      <c r="J21" s="2"/>
      <c r="K21" s="264"/>
    </row>
    <row r="22" spans="1:11" ht="15.75" customHeight="1">
      <c r="A22" s="264"/>
      <c r="B22" s="2"/>
      <c r="C22" s="2"/>
      <c r="D22" s="2"/>
      <c r="E22" s="2" t="s">
        <v>308</v>
      </c>
      <c r="F22" s="2"/>
      <c r="G22" s="2"/>
      <c r="H22" s="2"/>
      <c r="I22" s="2"/>
      <c r="J22" s="2"/>
      <c r="K22" s="264"/>
    </row>
    <row r="23" spans="1:11" ht="15.75" customHeight="1">
      <c r="A23" s="1"/>
      <c r="B23" s="2"/>
      <c r="C23" s="2"/>
      <c r="D23" s="2"/>
      <c r="E23" s="388" t="s">
        <v>215</v>
      </c>
      <c r="F23" s="343"/>
      <c r="G23" s="343"/>
      <c r="H23" s="264"/>
      <c r="I23" s="264"/>
      <c r="J23" s="264"/>
      <c r="K23" s="264"/>
    </row>
    <row r="24" spans="1:11" ht="15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ht="15.7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ht="15.7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ht="1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15.7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ht="15.7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ht="15.7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ht="15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ht="15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ht="15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ht="15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ht="15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ht="15.7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ht="15.7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ht="15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ht="15.7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ht="15.75" customHeight="1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ht="15.7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ht="15.75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ht="15.75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ht="15.75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ht="15.7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ht="15.75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ht="15.75" customHeight="1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ht="15.7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ht="15.75" customHeight="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ht="15.75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ht="15.7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ht="15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ht="15.7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ht="15.7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ht="15.75" customHeight="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ht="15.7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 ht="15.75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 ht="15.7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ht="15.7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 ht="15.7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</row>
    <row r="61" spans="1:11" ht="15.7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  <row r="62" spans="1:11" ht="15.7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</row>
    <row r="63" spans="1:11" ht="15.7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</row>
    <row r="64" spans="1:11" ht="15.7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</row>
    <row r="65" spans="1:11" ht="15.7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</row>
    <row r="66" spans="1:11" ht="15.75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11" ht="15.7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</row>
    <row r="68" spans="1:11" ht="15.75" customHeigh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11" ht="15.75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 ht="15.75" customHeight="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</row>
    <row r="71" spans="1:11" ht="15.75" customHeight="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5.75" customHeight="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1" ht="15.75" customHeight="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1:11" ht="15.75" customHeight="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</row>
    <row r="75" spans="1:11" ht="15.75" customHeight="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 ht="15.75" customHeight="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</row>
    <row r="77" spans="1:11" ht="15.75" customHeight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</row>
    <row r="78" spans="1:11" ht="15.75" customHeight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</row>
    <row r="79" spans="1:11" ht="15.75" customHeight="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</row>
    <row r="80" spans="1:11" ht="15.75" customHeight="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</row>
    <row r="81" spans="1:11" ht="15.75" customHeight="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</row>
    <row r="82" spans="1:11" ht="15.75" customHeight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</row>
    <row r="83" spans="1:11" ht="15.75" customHeight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</row>
    <row r="84" spans="1:11" ht="15.75" customHeight="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</row>
    <row r="85" spans="1:11" ht="15.75" customHeight="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</row>
    <row r="86" spans="1:11" ht="15.75" customHeight="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</row>
    <row r="87" spans="1:11" ht="15.75" customHeight="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</row>
    <row r="88" spans="1:11" ht="15.75" customHeight="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</row>
    <row r="89" spans="1:11" ht="15.7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</row>
    <row r="90" spans="1:11" ht="15.75" customHeight="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</row>
    <row r="91" spans="1:11" ht="15.75" customHeight="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</row>
    <row r="92" spans="1:11" ht="15.75" customHeight="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</row>
    <row r="93" spans="1:11" ht="15.75" customHeight="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</row>
    <row r="94" spans="1:11" ht="15.75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</row>
    <row r="95" spans="1:11" ht="15.75" customHeight="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</row>
    <row r="96" spans="1:11" ht="15.75" customHeight="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</row>
    <row r="97" spans="1:11" ht="15.75" customHeight="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</row>
    <row r="98" spans="1:11" ht="15.75" customHeight="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1:11" ht="15.75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</row>
    <row r="100" spans="1:11" ht="15.75" customHeight="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</sheetData>
  <mergeCells count="11">
    <mergeCell ref="A6:C6"/>
    <mergeCell ref="B2:F2"/>
    <mergeCell ref="F1:G1"/>
    <mergeCell ref="D8:D9"/>
    <mergeCell ref="B4:H4"/>
    <mergeCell ref="E23:G23"/>
    <mergeCell ref="F20:G20"/>
    <mergeCell ref="E8:G8"/>
    <mergeCell ref="A8:A9"/>
    <mergeCell ref="B8:B9"/>
    <mergeCell ref="C8:C9"/>
  </mergeCells>
  <printOptions horizontalCentered="1"/>
  <pageMargins left="0.70866141732283472" right="0.70866141732283472" top="0.23622047244094491" bottom="0" header="0" footer="0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00"/>
  <sheetViews>
    <sheetView workbookViewId="0">
      <selection activeCell="A19" sqref="A19"/>
    </sheetView>
  </sheetViews>
  <sheetFormatPr defaultColWidth="12.5703125" defaultRowHeight="15" customHeight="1"/>
  <cols>
    <col min="1" max="1" width="9.140625" customWidth="1"/>
    <col min="2" max="2" width="11.42578125" customWidth="1"/>
    <col min="3" max="3" width="9.7109375" customWidth="1"/>
    <col min="4" max="4" width="8.140625" customWidth="1"/>
    <col min="5" max="5" width="7.42578125" customWidth="1"/>
    <col min="6" max="6" width="9.140625" customWidth="1"/>
    <col min="7" max="7" width="9.5703125" customWidth="1"/>
    <col min="8" max="8" width="8.140625" customWidth="1"/>
    <col min="9" max="9" width="6.85546875" customWidth="1"/>
    <col min="10" max="10" width="9.28515625" customWidth="1"/>
    <col min="11" max="11" width="10.42578125" customWidth="1"/>
    <col min="12" max="12" width="8.7109375" customWidth="1"/>
    <col min="13" max="13" width="7.42578125" customWidth="1"/>
    <col min="14" max="14" width="8.5703125" customWidth="1"/>
    <col min="15" max="15" width="8.7109375" customWidth="1"/>
    <col min="16" max="16" width="8.5703125" customWidth="1"/>
    <col min="17" max="17" width="7.85546875" customWidth="1"/>
    <col min="18" max="18" width="8.5703125" customWidth="1"/>
    <col min="19" max="20" width="10.42578125" customWidth="1"/>
    <col min="21" max="21" width="11.28515625" customWidth="1"/>
    <col min="22" max="22" width="10.5703125" customWidth="1"/>
    <col min="23" max="24" width="9.140625" customWidth="1"/>
  </cols>
  <sheetData>
    <row r="1" spans="1:24" ht="15.75">
      <c r="A1" s="1"/>
      <c r="B1" s="1"/>
      <c r="C1" s="6"/>
      <c r="D1" s="6"/>
      <c r="E1" s="6"/>
      <c r="F1" s="6"/>
      <c r="G1" s="6"/>
      <c r="H1" s="6"/>
      <c r="I1" s="15" t="s">
        <v>1</v>
      </c>
      <c r="J1" s="15"/>
      <c r="K1" s="1"/>
      <c r="L1" s="1"/>
      <c r="M1" s="1"/>
      <c r="N1" s="1"/>
      <c r="O1" s="1"/>
      <c r="P1" s="1"/>
      <c r="Q1" s="1"/>
      <c r="R1" s="1"/>
      <c r="S1" s="77"/>
      <c r="T1" s="77"/>
      <c r="U1" s="441" t="s">
        <v>991</v>
      </c>
      <c r="V1" s="343"/>
      <c r="W1" s="4"/>
      <c r="X1" s="4"/>
    </row>
    <row r="2" spans="1:24" ht="20.25">
      <c r="A2" s="1"/>
      <c r="B2" s="1"/>
      <c r="C2" s="1"/>
      <c r="D2" s="1"/>
      <c r="E2" s="411" t="s">
        <v>2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1"/>
      <c r="R2" s="1"/>
      <c r="S2" s="1"/>
      <c r="T2" s="1"/>
      <c r="U2" s="1"/>
      <c r="V2" s="1"/>
      <c r="W2" s="1"/>
      <c r="X2" s="1"/>
    </row>
    <row r="3" spans="1:24" ht="20.25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N3" s="8"/>
      <c r="O3" s="8"/>
      <c r="P3" s="8"/>
      <c r="Q3" s="1"/>
      <c r="R3" s="1"/>
      <c r="S3" s="1"/>
      <c r="T3" s="1"/>
      <c r="U3" s="1"/>
      <c r="V3" s="1"/>
      <c r="W3" s="1"/>
      <c r="X3" s="1"/>
    </row>
    <row r="4" spans="1:24" ht="15.75">
      <c r="A4" s="264"/>
      <c r="B4" s="264"/>
      <c r="C4" s="412" t="s">
        <v>992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9"/>
      <c r="S4" s="151"/>
      <c r="T4" s="151"/>
      <c r="U4" s="151"/>
      <c r="V4" s="151"/>
      <c r="W4" s="15"/>
      <c r="X4" s="264"/>
    </row>
    <row r="5" spans="1:24">
      <c r="A5" s="264"/>
      <c r="B5" s="264"/>
      <c r="C5" s="265"/>
      <c r="D5" s="265"/>
      <c r="E5" s="265"/>
      <c r="F5" s="265"/>
      <c r="G5" s="265"/>
      <c r="H5" s="265"/>
      <c r="I5" s="264"/>
      <c r="J5" s="264"/>
      <c r="K5" s="264"/>
      <c r="L5" s="264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4"/>
    </row>
    <row r="6" spans="1:24" ht="18.75">
      <c r="A6" s="498" t="s">
        <v>993</v>
      </c>
      <c r="B6" s="397"/>
      <c r="C6" s="397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1:24">
      <c r="A7" s="264"/>
      <c r="B7" s="279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</row>
    <row r="8" spans="1:24" ht="24.75" customHeight="1">
      <c r="A8" s="436" t="s">
        <v>7</v>
      </c>
      <c r="B8" s="518" t="s">
        <v>8</v>
      </c>
      <c r="C8" s="517" t="s">
        <v>994</v>
      </c>
      <c r="D8" s="400"/>
      <c r="E8" s="400"/>
      <c r="F8" s="400"/>
      <c r="G8" s="517" t="s">
        <v>995</v>
      </c>
      <c r="H8" s="400"/>
      <c r="I8" s="400"/>
      <c r="J8" s="400"/>
      <c r="K8" s="517" t="s">
        <v>996</v>
      </c>
      <c r="L8" s="400"/>
      <c r="M8" s="400"/>
      <c r="N8" s="400"/>
      <c r="O8" s="517" t="s">
        <v>997</v>
      </c>
      <c r="P8" s="400"/>
      <c r="Q8" s="400"/>
      <c r="R8" s="400"/>
      <c r="S8" s="523" t="s">
        <v>16</v>
      </c>
      <c r="T8" s="400"/>
      <c r="U8" s="400"/>
      <c r="V8" s="400"/>
      <c r="W8" s="235"/>
      <c r="X8" s="235"/>
    </row>
    <row r="9" spans="1:24" ht="29.25" customHeight="1">
      <c r="A9" s="409"/>
      <c r="B9" s="409"/>
      <c r="C9" s="524" t="s">
        <v>998</v>
      </c>
      <c r="D9" s="525" t="s">
        <v>999</v>
      </c>
      <c r="E9" s="400"/>
      <c r="F9" s="401"/>
      <c r="G9" s="524" t="s">
        <v>998</v>
      </c>
      <c r="H9" s="525" t="s">
        <v>999</v>
      </c>
      <c r="I9" s="400"/>
      <c r="J9" s="401"/>
      <c r="K9" s="524" t="s">
        <v>998</v>
      </c>
      <c r="L9" s="525" t="s">
        <v>999</v>
      </c>
      <c r="M9" s="400"/>
      <c r="N9" s="401"/>
      <c r="O9" s="524" t="s">
        <v>998</v>
      </c>
      <c r="P9" s="525" t="s">
        <v>999</v>
      </c>
      <c r="Q9" s="400"/>
      <c r="R9" s="401"/>
      <c r="S9" s="524" t="s">
        <v>998</v>
      </c>
      <c r="T9" s="525" t="s">
        <v>999</v>
      </c>
      <c r="U9" s="400"/>
      <c r="V9" s="401"/>
      <c r="W9" s="104"/>
      <c r="X9" s="104"/>
    </row>
    <row r="10" spans="1:24" ht="46.5" customHeight="1">
      <c r="A10" s="390"/>
      <c r="B10" s="390"/>
      <c r="C10" s="390"/>
      <c r="D10" s="276" t="s">
        <v>1000</v>
      </c>
      <c r="E10" s="276" t="s">
        <v>178</v>
      </c>
      <c r="F10" s="276" t="s">
        <v>16</v>
      </c>
      <c r="G10" s="390"/>
      <c r="H10" s="276" t="s">
        <v>1000</v>
      </c>
      <c r="I10" s="276" t="s">
        <v>178</v>
      </c>
      <c r="J10" s="276" t="s">
        <v>16</v>
      </c>
      <c r="K10" s="390"/>
      <c r="L10" s="276" t="s">
        <v>1000</v>
      </c>
      <c r="M10" s="276" t="s">
        <v>178</v>
      </c>
      <c r="N10" s="276" t="s">
        <v>16</v>
      </c>
      <c r="O10" s="390"/>
      <c r="P10" s="276" t="s">
        <v>1000</v>
      </c>
      <c r="Q10" s="276" t="s">
        <v>178</v>
      </c>
      <c r="R10" s="276" t="s">
        <v>16</v>
      </c>
      <c r="S10" s="390"/>
      <c r="T10" s="276" t="s">
        <v>1000</v>
      </c>
      <c r="U10" s="276" t="s">
        <v>178</v>
      </c>
      <c r="V10" s="276" t="s">
        <v>16</v>
      </c>
      <c r="W10" s="104"/>
      <c r="X10" s="104"/>
    </row>
    <row r="11" spans="1:24" ht="15.75" customHeight="1">
      <c r="A11" s="282">
        <v>1</v>
      </c>
      <c r="B11" s="269">
        <v>2</v>
      </c>
      <c r="C11" s="269">
        <v>3</v>
      </c>
      <c r="D11" s="282">
        <v>4</v>
      </c>
      <c r="E11" s="269">
        <v>5</v>
      </c>
      <c r="F11" s="269">
        <v>6</v>
      </c>
      <c r="G11" s="282">
        <v>7</v>
      </c>
      <c r="H11" s="269">
        <v>8</v>
      </c>
      <c r="I11" s="269">
        <v>9</v>
      </c>
      <c r="J11" s="282">
        <v>10</v>
      </c>
      <c r="K11" s="269">
        <v>11</v>
      </c>
      <c r="L11" s="269">
        <v>12</v>
      </c>
      <c r="M11" s="282">
        <v>13</v>
      </c>
      <c r="N11" s="269">
        <v>14</v>
      </c>
      <c r="O11" s="269">
        <v>15</v>
      </c>
      <c r="P11" s="282">
        <v>16</v>
      </c>
      <c r="Q11" s="269">
        <v>17</v>
      </c>
      <c r="R11" s="269">
        <v>18</v>
      </c>
      <c r="S11" s="282">
        <v>19</v>
      </c>
      <c r="T11" s="269">
        <v>20</v>
      </c>
      <c r="U11" s="269">
        <v>21</v>
      </c>
      <c r="V11" s="282">
        <v>22</v>
      </c>
      <c r="W11" s="88"/>
      <c r="X11" s="88"/>
    </row>
    <row r="12" spans="1:24">
      <c r="A12" s="136"/>
      <c r="B12" s="136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64"/>
      <c r="X12" s="264"/>
    </row>
    <row r="13" spans="1:24">
      <c r="A13" s="63">
        <v>1</v>
      </c>
      <c r="B13" s="66" t="s">
        <v>327</v>
      </c>
      <c r="C13" s="185">
        <v>0</v>
      </c>
      <c r="D13" s="185">
        <v>0</v>
      </c>
      <c r="E13" s="185">
        <v>0</v>
      </c>
      <c r="F13" s="185">
        <f>SUM(D13:E13)</f>
        <v>0</v>
      </c>
      <c r="G13" s="185">
        <v>0</v>
      </c>
      <c r="H13" s="185">
        <v>0</v>
      </c>
      <c r="I13" s="185">
        <v>0</v>
      </c>
      <c r="J13" s="185">
        <f>SUM(H13:I13)</f>
        <v>0</v>
      </c>
      <c r="K13" s="185">
        <v>0</v>
      </c>
      <c r="L13" s="185">
        <v>0</v>
      </c>
      <c r="M13" s="185">
        <v>0</v>
      </c>
      <c r="N13" s="185">
        <f>SUM(L13:M13)</f>
        <v>0</v>
      </c>
      <c r="O13" s="185">
        <v>0</v>
      </c>
      <c r="P13" s="185">
        <v>0</v>
      </c>
      <c r="Q13" s="185">
        <v>0</v>
      </c>
      <c r="R13" s="185">
        <f>SUM(P13:Q13)</f>
        <v>0</v>
      </c>
      <c r="S13" s="185">
        <v>0</v>
      </c>
      <c r="T13" s="185">
        <v>0</v>
      </c>
      <c r="U13" s="185">
        <v>0</v>
      </c>
      <c r="V13" s="185">
        <f>SUM(T13:U13)</f>
        <v>0</v>
      </c>
      <c r="W13" s="264"/>
      <c r="X13" s="264"/>
    </row>
    <row r="14" spans="1:24">
      <c r="A14" s="63"/>
      <c r="B14" s="66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264"/>
      <c r="X14" s="264"/>
    </row>
    <row r="15" spans="1:24">
      <c r="A15" s="63">
        <v>2</v>
      </c>
      <c r="B15" s="66" t="s">
        <v>328</v>
      </c>
      <c r="C15" s="185">
        <v>0</v>
      </c>
      <c r="D15" s="185">
        <v>0</v>
      </c>
      <c r="E15" s="185">
        <v>0</v>
      </c>
      <c r="F15" s="185">
        <f>SUM(D15:E15)</f>
        <v>0</v>
      </c>
      <c r="G15" s="185">
        <v>0</v>
      </c>
      <c r="H15" s="185">
        <v>0</v>
      </c>
      <c r="I15" s="185">
        <v>0</v>
      </c>
      <c r="J15" s="185">
        <f>SUM(H15:I15)</f>
        <v>0</v>
      </c>
      <c r="K15" s="185">
        <v>0</v>
      </c>
      <c r="L15" s="185">
        <v>0</v>
      </c>
      <c r="M15" s="185">
        <v>0</v>
      </c>
      <c r="N15" s="185">
        <f>SUM(L15:M15)</f>
        <v>0</v>
      </c>
      <c r="O15" s="185">
        <v>0</v>
      </c>
      <c r="P15" s="185">
        <v>0</v>
      </c>
      <c r="Q15" s="185">
        <v>0</v>
      </c>
      <c r="R15" s="185">
        <f>SUM(P15:Q15)</f>
        <v>0</v>
      </c>
      <c r="S15" s="185">
        <v>0</v>
      </c>
      <c r="T15" s="185">
        <v>0</v>
      </c>
      <c r="U15" s="185">
        <v>0</v>
      </c>
      <c r="V15" s="185">
        <f>SUM(T15:U15)</f>
        <v>0</v>
      </c>
      <c r="W15" s="264"/>
      <c r="X15" s="264"/>
    </row>
    <row r="16" spans="1:24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264"/>
      <c r="X16" s="264"/>
    </row>
    <row r="17" spans="1:24">
      <c r="A17" s="51" t="s">
        <v>16</v>
      </c>
      <c r="B17" s="51"/>
      <c r="C17" s="185">
        <f t="shared" ref="C17:V17" si="0">SUM(C13+C15)</f>
        <v>0</v>
      </c>
      <c r="D17" s="185">
        <f t="shared" si="0"/>
        <v>0</v>
      </c>
      <c r="E17" s="185">
        <f t="shared" si="0"/>
        <v>0</v>
      </c>
      <c r="F17" s="185">
        <f t="shared" si="0"/>
        <v>0</v>
      </c>
      <c r="G17" s="185">
        <f t="shared" si="0"/>
        <v>0</v>
      </c>
      <c r="H17" s="185">
        <f t="shared" si="0"/>
        <v>0</v>
      </c>
      <c r="I17" s="185">
        <f t="shared" si="0"/>
        <v>0</v>
      </c>
      <c r="J17" s="185">
        <f t="shared" si="0"/>
        <v>0</v>
      </c>
      <c r="K17" s="185">
        <f t="shared" si="0"/>
        <v>0</v>
      </c>
      <c r="L17" s="185">
        <f t="shared" si="0"/>
        <v>0</v>
      </c>
      <c r="M17" s="185">
        <f t="shared" si="0"/>
        <v>0</v>
      </c>
      <c r="N17" s="185">
        <f t="shared" si="0"/>
        <v>0</v>
      </c>
      <c r="O17" s="185">
        <f t="shared" si="0"/>
        <v>0</v>
      </c>
      <c r="P17" s="185">
        <f t="shared" si="0"/>
        <v>0</v>
      </c>
      <c r="Q17" s="185">
        <f t="shared" si="0"/>
        <v>0</v>
      </c>
      <c r="R17" s="185">
        <f t="shared" si="0"/>
        <v>0</v>
      </c>
      <c r="S17" s="185">
        <f t="shared" si="0"/>
        <v>0</v>
      </c>
      <c r="T17" s="185">
        <f t="shared" si="0"/>
        <v>0</v>
      </c>
      <c r="U17" s="185">
        <f t="shared" si="0"/>
        <v>0</v>
      </c>
      <c r="V17" s="185">
        <f t="shared" si="0"/>
        <v>0</v>
      </c>
      <c r="W17" s="264"/>
      <c r="X17" s="264"/>
    </row>
    <row r="18" spans="1:24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>
      <c r="A19" s="335" t="s">
        <v>1040</v>
      </c>
      <c r="B19" s="1"/>
      <c r="C19" s="1"/>
      <c r="D19" s="1"/>
      <c r="E19" s="1"/>
      <c r="F19" s="1"/>
      <c r="G19" s="2"/>
      <c r="H19" s="2"/>
      <c r="I19" s="1"/>
      <c r="J19" s="1"/>
      <c r="K19" s="2"/>
      <c r="L19" s="2"/>
      <c r="M19" s="2"/>
      <c r="N19" s="2"/>
      <c r="O19" s="2"/>
      <c r="P19" s="2"/>
      <c r="Q19" s="2"/>
      <c r="R19" s="2"/>
      <c r="S19" s="76"/>
      <c r="T19" s="386" t="s">
        <v>23</v>
      </c>
      <c r="U19" s="343"/>
      <c r="V19" s="76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453" t="s">
        <v>213</v>
      </c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1"/>
      <c r="J21" s="453" t="s">
        <v>308</v>
      </c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1"/>
      <c r="X21" s="1"/>
    </row>
    <row r="22" spans="1:24" ht="15.75" customHeight="1">
      <c r="A22" s="2"/>
      <c r="B22" s="2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402" t="s">
        <v>215</v>
      </c>
      <c r="R22" s="343"/>
      <c r="S22" s="343"/>
      <c r="T22" s="343"/>
      <c r="U22" s="343"/>
      <c r="V22" s="343"/>
      <c r="W22" s="1"/>
      <c r="X22" s="1"/>
    </row>
    <row r="23" spans="1:24" ht="15.7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  <row r="24" spans="1:24" ht="15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 ht="15.7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15.7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</row>
    <row r="27" spans="1:24" ht="1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</row>
    <row r="28" spans="1:24" ht="15.7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5.7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</row>
    <row r="31" spans="1:24" ht="15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1:24" ht="15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24" ht="15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</row>
    <row r="34" spans="1:24" ht="15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</row>
    <row r="35" spans="1:24" ht="15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ht="15.7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24" ht="15.7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24" ht="15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</row>
    <row r="39" spans="1:24" ht="15.7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</row>
    <row r="40" spans="1:24" ht="15.75" customHeight="1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</row>
    <row r="41" spans="1:24" ht="15.7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 ht="15.75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24" ht="15.75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ht="15.75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5.7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1:24" ht="15.75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1:24" ht="15.75" customHeight="1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 ht="15.7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ht="15.75" customHeight="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4" ht="15.75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</row>
    <row r="51" spans="1:24" ht="15.7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</row>
    <row r="52" spans="1:24" ht="15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</row>
    <row r="53" spans="1:24" ht="15.7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</row>
    <row r="54" spans="1:24" ht="15.7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</row>
    <row r="55" spans="1:24" ht="15.75" customHeight="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</row>
    <row r="56" spans="1:24" ht="15.7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</row>
    <row r="57" spans="1:24" ht="15.75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15.7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</row>
    <row r="59" spans="1:24" ht="15.7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</row>
    <row r="60" spans="1:24" ht="15.7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15.7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</row>
    <row r="62" spans="1:24" ht="15.7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</row>
    <row r="63" spans="1:24" ht="15.7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15.7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</row>
    <row r="65" spans="1:24" ht="15.7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</row>
    <row r="66" spans="1:24" ht="15.75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</row>
    <row r="67" spans="1:24" ht="15.7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</row>
    <row r="68" spans="1:24" ht="15.75" customHeigh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</row>
    <row r="69" spans="1:24" ht="15.75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</row>
    <row r="70" spans="1:24" ht="15.75" customHeight="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</row>
    <row r="71" spans="1:24" ht="15.75" customHeight="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</row>
    <row r="72" spans="1:24" ht="15.75" customHeight="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</row>
    <row r="73" spans="1:24" ht="15.75" customHeight="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</row>
    <row r="74" spans="1:24" ht="15.75" customHeight="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</row>
    <row r="75" spans="1:24" ht="15.75" customHeight="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</row>
    <row r="76" spans="1:24" ht="15.75" customHeight="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</row>
    <row r="77" spans="1:24" ht="15.75" customHeight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</row>
    <row r="78" spans="1:24" ht="15.75" customHeight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</row>
    <row r="79" spans="1:24" ht="15.75" customHeight="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</row>
    <row r="80" spans="1:24" ht="15.75" customHeight="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</row>
    <row r="81" spans="1:24" ht="15.75" customHeight="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  <row r="82" spans="1:24" ht="15.75" customHeight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</row>
    <row r="83" spans="1:24" ht="15.75" customHeight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1:24" ht="15.75" customHeight="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1:24" ht="15.75" customHeight="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</row>
    <row r="86" spans="1:24" ht="15.75" customHeight="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</row>
    <row r="87" spans="1:24" ht="15.75" customHeight="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</row>
    <row r="88" spans="1:24" ht="15.75" customHeight="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</row>
    <row r="89" spans="1:24" ht="15.7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</row>
    <row r="90" spans="1:24" ht="15.75" customHeight="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</row>
    <row r="91" spans="1:24" ht="15.75" customHeight="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</row>
    <row r="92" spans="1:24" ht="15.75" customHeight="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</row>
    <row r="93" spans="1:24" ht="15.75" customHeight="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</row>
    <row r="94" spans="1:24" ht="15.75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</row>
    <row r="95" spans="1:24" ht="15.75" customHeight="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</row>
    <row r="96" spans="1:24" ht="15.75" customHeight="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</row>
    <row r="97" spans="1:24" ht="15.75" customHeight="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</row>
    <row r="98" spans="1:24" ht="15.75" customHeight="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</row>
    <row r="99" spans="1:24" ht="15.75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</row>
    <row r="100" spans="1:24" ht="15.75" customHeight="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</row>
  </sheetData>
  <mergeCells count="25">
    <mergeCell ref="E2:P2"/>
    <mergeCell ref="C4:Q4"/>
    <mergeCell ref="K20:V20"/>
    <mergeCell ref="J21:V21"/>
    <mergeCell ref="U1:V1"/>
    <mergeCell ref="A6:C6"/>
    <mergeCell ref="A8:A10"/>
    <mergeCell ref="B8:B10"/>
    <mergeCell ref="T9:V9"/>
    <mergeCell ref="Q22:V22"/>
    <mergeCell ref="T19:U19"/>
    <mergeCell ref="S8:V8"/>
    <mergeCell ref="C9:C10"/>
    <mergeCell ref="C8:F8"/>
    <mergeCell ref="D9:F9"/>
    <mergeCell ref="G8:J8"/>
    <mergeCell ref="K8:N8"/>
    <mergeCell ref="O8:R8"/>
    <mergeCell ref="P9:R9"/>
    <mergeCell ref="H9:J9"/>
    <mergeCell ref="L9:N9"/>
    <mergeCell ref="G9:G10"/>
    <mergeCell ref="K9:K10"/>
    <mergeCell ref="O9:O10"/>
    <mergeCell ref="S9:S10"/>
  </mergeCells>
  <printOptions horizontalCentered="1"/>
  <pageMargins left="0.70866141732283472" right="0.70866141732283472" top="0.23622047244094491" bottom="0" header="0" footer="0"/>
  <pageSetup paperSize="9" scale="66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00"/>
  <sheetViews>
    <sheetView workbookViewId="0">
      <selection activeCell="A19" sqref="A19"/>
    </sheetView>
  </sheetViews>
  <sheetFormatPr defaultColWidth="12.5703125" defaultRowHeight="15" customHeight="1"/>
  <cols>
    <col min="1" max="1" width="9.140625" customWidth="1"/>
    <col min="2" max="2" width="11.42578125" customWidth="1"/>
    <col min="3" max="3" width="9.7109375" customWidth="1"/>
    <col min="4" max="4" width="8.140625" customWidth="1"/>
    <col min="5" max="5" width="7.42578125" customWidth="1"/>
    <col min="6" max="6" width="9.140625" customWidth="1"/>
    <col min="7" max="7" width="9.5703125" customWidth="1"/>
    <col min="8" max="8" width="8.140625" customWidth="1"/>
    <col min="9" max="9" width="6.85546875" customWidth="1"/>
    <col min="10" max="10" width="9.28515625" customWidth="1"/>
    <col min="11" max="11" width="10.42578125" customWidth="1"/>
    <col min="12" max="12" width="8.7109375" customWidth="1"/>
    <col min="13" max="13" width="7.42578125" customWidth="1"/>
    <col min="14" max="14" width="8.5703125" customWidth="1"/>
    <col min="15" max="15" width="8.7109375" customWidth="1"/>
    <col min="16" max="16" width="8.5703125" customWidth="1"/>
    <col min="17" max="17" width="7.85546875" customWidth="1"/>
    <col min="18" max="18" width="8.5703125" customWidth="1"/>
    <col min="19" max="20" width="10.42578125" customWidth="1"/>
    <col min="21" max="21" width="11.28515625" customWidth="1"/>
    <col min="22" max="22" width="10.5703125" customWidth="1"/>
    <col min="23" max="24" width="9.140625" customWidth="1"/>
  </cols>
  <sheetData>
    <row r="1" spans="1:24" ht="15.75">
      <c r="A1" s="1"/>
      <c r="B1" s="1"/>
      <c r="C1" s="6"/>
      <c r="D1" s="6"/>
      <c r="E1" s="6"/>
      <c r="F1" s="6"/>
      <c r="G1" s="6"/>
      <c r="H1" s="6"/>
      <c r="I1" s="15" t="s">
        <v>1</v>
      </c>
      <c r="J1" s="15"/>
      <c r="K1" s="1"/>
      <c r="L1" s="1"/>
      <c r="M1" s="1"/>
      <c r="N1" s="1"/>
      <c r="O1" s="1"/>
      <c r="P1" s="1"/>
      <c r="Q1" s="1"/>
      <c r="R1" s="1"/>
      <c r="S1" s="77"/>
      <c r="T1" s="77"/>
      <c r="U1" s="441" t="s">
        <v>1001</v>
      </c>
      <c r="V1" s="343"/>
      <c r="W1" s="4"/>
      <c r="X1" s="4"/>
    </row>
    <row r="2" spans="1:24" ht="20.25">
      <c r="A2" s="1"/>
      <c r="B2" s="1"/>
      <c r="C2" s="1"/>
      <c r="D2" s="1"/>
      <c r="E2" s="411" t="s">
        <v>2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1"/>
      <c r="R2" s="1"/>
      <c r="S2" s="1"/>
      <c r="T2" s="1"/>
      <c r="U2" s="1"/>
      <c r="V2" s="1"/>
      <c r="W2" s="1"/>
      <c r="X2" s="1"/>
    </row>
    <row r="3" spans="1:24" ht="20.25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N3" s="8"/>
      <c r="O3" s="8"/>
      <c r="P3" s="8"/>
      <c r="Q3" s="1"/>
      <c r="R3" s="1"/>
      <c r="S3" s="1"/>
      <c r="T3" s="1"/>
      <c r="U3" s="1"/>
      <c r="V3" s="1"/>
      <c r="W3" s="1"/>
      <c r="X3" s="1"/>
    </row>
    <row r="4" spans="1:24" ht="15.75">
      <c r="A4" s="264"/>
      <c r="B4" s="264"/>
      <c r="C4" s="412" t="s">
        <v>1002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9"/>
      <c r="S4" s="151"/>
      <c r="T4" s="151"/>
      <c r="U4" s="151"/>
      <c r="V4" s="151"/>
      <c r="W4" s="15"/>
      <c r="X4" s="264"/>
    </row>
    <row r="5" spans="1:24">
      <c r="A5" s="264"/>
      <c r="B5" s="264"/>
      <c r="C5" s="265"/>
      <c r="D5" s="265"/>
      <c r="E5" s="265"/>
      <c r="F5" s="265"/>
      <c r="G5" s="265"/>
      <c r="H5" s="265"/>
      <c r="I5" s="264"/>
      <c r="J5" s="264"/>
      <c r="K5" s="264"/>
      <c r="L5" s="264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4"/>
    </row>
    <row r="6" spans="1:24" ht="18.75">
      <c r="A6" s="498" t="s">
        <v>1003</v>
      </c>
      <c r="B6" s="397"/>
      <c r="C6" s="397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1:24">
      <c r="A7" s="264"/>
      <c r="B7" s="279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</row>
    <row r="8" spans="1:24" ht="24.75" customHeight="1">
      <c r="A8" s="436" t="s">
        <v>7</v>
      </c>
      <c r="B8" s="518" t="s">
        <v>8</v>
      </c>
      <c r="C8" s="517" t="s">
        <v>994</v>
      </c>
      <c r="D8" s="400"/>
      <c r="E8" s="400"/>
      <c r="F8" s="400"/>
      <c r="G8" s="517" t="s">
        <v>995</v>
      </c>
      <c r="H8" s="400"/>
      <c r="I8" s="400"/>
      <c r="J8" s="400"/>
      <c r="K8" s="517" t="s">
        <v>996</v>
      </c>
      <c r="L8" s="400"/>
      <c r="M8" s="400"/>
      <c r="N8" s="400"/>
      <c r="O8" s="517" t="s">
        <v>997</v>
      </c>
      <c r="P8" s="400"/>
      <c r="Q8" s="400"/>
      <c r="R8" s="400"/>
      <c r="S8" s="523" t="s">
        <v>16</v>
      </c>
      <c r="T8" s="400"/>
      <c r="U8" s="400"/>
      <c r="V8" s="400"/>
      <c r="W8" s="235"/>
      <c r="X8" s="235"/>
    </row>
    <row r="9" spans="1:24" ht="29.25" customHeight="1">
      <c r="A9" s="409"/>
      <c r="B9" s="409"/>
      <c r="C9" s="524" t="s">
        <v>998</v>
      </c>
      <c r="D9" s="525" t="s">
        <v>999</v>
      </c>
      <c r="E9" s="400"/>
      <c r="F9" s="401"/>
      <c r="G9" s="524" t="s">
        <v>998</v>
      </c>
      <c r="H9" s="525" t="s">
        <v>999</v>
      </c>
      <c r="I9" s="400"/>
      <c r="J9" s="401"/>
      <c r="K9" s="524" t="s">
        <v>998</v>
      </c>
      <c r="L9" s="525" t="s">
        <v>999</v>
      </c>
      <c r="M9" s="400"/>
      <c r="N9" s="401"/>
      <c r="O9" s="524" t="s">
        <v>998</v>
      </c>
      <c r="P9" s="525" t="s">
        <v>999</v>
      </c>
      <c r="Q9" s="400"/>
      <c r="R9" s="401"/>
      <c r="S9" s="524" t="s">
        <v>998</v>
      </c>
      <c r="T9" s="525" t="s">
        <v>999</v>
      </c>
      <c r="U9" s="400"/>
      <c r="V9" s="401"/>
      <c r="W9" s="104"/>
      <c r="X9" s="104"/>
    </row>
    <row r="10" spans="1:24" ht="46.5" customHeight="1">
      <c r="A10" s="390"/>
      <c r="B10" s="390"/>
      <c r="C10" s="390"/>
      <c r="D10" s="276" t="s">
        <v>1000</v>
      </c>
      <c r="E10" s="276" t="s">
        <v>178</v>
      </c>
      <c r="F10" s="276" t="s">
        <v>16</v>
      </c>
      <c r="G10" s="390"/>
      <c r="H10" s="276" t="s">
        <v>1000</v>
      </c>
      <c r="I10" s="276" t="s">
        <v>178</v>
      </c>
      <c r="J10" s="276" t="s">
        <v>16</v>
      </c>
      <c r="K10" s="390"/>
      <c r="L10" s="276" t="s">
        <v>1000</v>
      </c>
      <c r="M10" s="276" t="s">
        <v>178</v>
      </c>
      <c r="N10" s="276" t="s">
        <v>16</v>
      </c>
      <c r="O10" s="390"/>
      <c r="P10" s="276" t="s">
        <v>1000</v>
      </c>
      <c r="Q10" s="276" t="s">
        <v>178</v>
      </c>
      <c r="R10" s="276" t="s">
        <v>16</v>
      </c>
      <c r="S10" s="390"/>
      <c r="T10" s="276" t="s">
        <v>1000</v>
      </c>
      <c r="U10" s="276" t="s">
        <v>178</v>
      </c>
      <c r="V10" s="276" t="s">
        <v>16</v>
      </c>
      <c r="W10" s="104"/>
      <c r="X10" s="104"/>
    </row>
    <row r="11" spans="1:24" ht="15.75" customHeight="1">
      <c r="A11" s="282">
        <v>1</v>
      </c>
      <c r="B11" s="269">
        <v>2</v>
      </c>
      <c r="C11" s="269">
        <v>3</v>
      </c>
      <c r="D11" s="282">
        <v>4</v>
      </c>
      <c r="E11" s="269">
        <v>5</v>
      </c>
      <c r="F11" s="269">
        <v>6</v>
      </c>
      <c r="G11" s="282">
        <v>7</v>
      </c>
      <c r="H11" s="269">
        <v>8</v>
      </c>
      <c r="I11" s="269">
        <v>9</v>
      </c>
      <c r="J11" s="282">
        <v>10</v>
      </c>
      <c r="K11" s="269">
        <v>11</v>
      </c>
      <c r="L11" s="269">
        <v>12</v>
      </c>
      <c r="M11" s="282">
        <v>13</v>
      </c>
      <c r="N11" s="269">
        <v>14</v>
      </c>
      <c r="O11" s="269">
        <v>15</v>
      </c>
      <c r="P11" s="282">
        <v>16</v>
      </c>
      <c r="Q11" s="269">
        <v>17</v>
      </c>
      <c r="R11" s="269">
        <v>18</v>
      </c>
      <c r="S11" s="282">
        <v>19</v>
      </c>
      <c r="T11" s="269">
        <v>20</v>
      </c>
      <c r="U11" s="269">
        <v>21</v>
      </c>
      <c r="V11" s="282">
        <v>22</v>
      </c>
      <c r="W11" s="88"/>
      <c r="X11" s="88"/>
    </row>
    <row r="12" spans="1:24">
      <c r="A12" s="136"/>
      <c r="B12" s="136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64"/>
      <c r="X12" s="264"/>
    </row>
    <row r="13" spans="1:24">
      <c r="A13" s="63">
        <v>1</v>
      </c>
      <c r="B13" s="66" t="s">
        <v>327</v>
      </c>
      <c r="C13" s="278">
        <v>0</v>
      </c>
      <c r="D13" s="278">
        <v>0</v>
      </c>
      <c r="E13" s="278">
        <v>0</v>
      </c>
      <c r="F13" s="278">
        <f>SUM(D13:E13)</f>
        <v>0</v>
      </c>
      <c r="G13" s="278">
        <v>0</v>
      </c>
      <c r="H13" s="278">
        <v>0</v>
      </c>
      <c r="I13" s="278">
        <v>0</v>
      </c>
      <c r="J13" s="278">
        <f>SUM(H13:I13)</f>
        <v>0</v>
      </c>
      <c r="K13" s="278">
        <v>0</v>
      </c>
      <c r="L13" s="278">
        <v>0</v>
      </c>
      <c r="M13" s="278">
        <v>0</v>
      </c>
      <c r="N13" s="278">
        <f>SUM(L13:M13)</f>
        <v>0</v>
      </c>
      <c r="O13" s="278">
        <v>0</v>
      </c>
      <c r="P13" s="278">
        <v>0</v>
      </c>
      <c r="Q13" s="278">
        <v>0</v>
      </c>
      <c r="R13" s="278">
        <f>SUM(P13:Q13)</f>
        <v>0</v>
      </c>
      <c r="S13" s="278">
        <v>0</v>
      </c>
      <c r="T13" s="278">
        <v>0</v>
      </c>
      <c r="U13" s="278">
        <v>0</v>
      </c>
      <c r="V13" s="278">
        <f>SUM(T13:U13)</f>
        <v>0</v>
      </c>
      <c r="W13" s="264"/>
      <c r="X13" s="264"/>
    </row>
    <row r="14" spans="1:24">
      <c r="A14" s="63"/>
      <c r="B14" s="66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64"/>
      <c r="X14" s="264"/>
    </row>
    <row r="15" spans="1:24">
      <c r="A15" s="63">
        <v>2</v>
      </c>
      <c r="B15" s="66" t="s">
        <v>328</v>
      </c>
      <c r="C15" s="278">
        <v>0</v>
      </c>
      <c r="D15" s="278">
        <v>0</v>
      </c>
      <c r="E15" s="278">
        <v>0</v>
      </c>
      <c r="F15" s="278">
        <f>SUM(D15:E15)</f>
        <v>0</v>
      </c>
      <c r="G15" s="278">
        <v>0</v>
      </c>
      <c r="H15" s="278">
        <v>0</v>
      </c>
      <c r="I15" s="278">
        <v>0</v>
      </c>
      <c r="J15" s="278">
        <f>SUM(H15:I15)</f>
        <v>0</v>
      </c>
      <c r="K15" s="278">
        <v>0</v>
      </c>
      <c r="L15" s="278">
        <v>0</v>
      </c>
      <c r="M15" s="278">
        <v>0</v>
      </c>
      <c r="N15" s="278">
        <f>SUM(L15:M15)</f>
        <v>0</v>
      </c>
      <c r="O15" s="278">
        <v>0</v>
      </c>
      <c r="P15" s="278">
        <v>0</v>
      </c>
      <c r="Q15" s="278">
        <v>0</v>
      </c>
      <c r="R15" s="278">
        <f>SUM(P15:Q15)</f>
        <v>0</v>
      </c>
      <c r="S15" s="278">
        <v>0</v>
      </c>
      <c r="T15" s="278">
        <v>0</v>
      </c>
      <c r="U15" s="278">
        <v>0</v>
      </c>
      <c r="V15" s="278">
        <f>SUM(T15:U15)</f>
        <v>0</v>
      </c>
      <c r="W15" s="264"/>
      <c r="X15" s="264"/>
    </row>
    <row r="16" spans="1:24">
      <c r="A16" s="185"/>
      <c r="B16" s="185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64"/>
      <c r="X16" s="264"/>
    </row>
    <row r="17" spans="1:24">
      <c r="A17" s="51" t="s">
        <v>16</v>
      </c>
      <c r="B17" s="51"/>
      <c r="C17" s="278">
        <f t="shared" ref="C17:V17" si="0">SUM(C13+C15)</f>
        <v>0</v>
      </c>
      <c r="D17" s="278">
        <f t="shared" si="0"/>
        <v>0</v>
      </c>
      <c r="E17" s="278">
        <f t="shared" si="0"/>
        <v>0</v>
      </c>
      <c r="F17" s="278">
        <f t="shared" si="0"/>
        <v>0</v>
      </c>
      <c r="G17" s="278">
        <f t="shared" si="0"/>
        <v>0</v>
      </c>
      <c r="H17" s="278">
        <f t="shared" si="0"/>
        <v>0</v>
      </c>
      <c r="I17" s="278">
        <f t="shared" si="0"/>
        <v>0</v>
      </c>
      <c r="J17" s="278">
        <f t="shared" si="0"/>
        <v>0</v>
      </c>
      <c r="K17" s="278">
        <f t="shared" si="0"/>
        <v>0</v>
      </c>
      <c r="L17" s="278">
        <f t="shared" si="0"/>
        <v>0</v>
      </c>
      <c r="M17" s="278">
        <f t="shared" si="0"/>
        <v>0</v>
      </c>
      <c r="N17" s="278">
        <f t="shared" si="0"/>
        <v>0</v>
      </c>
      <c r="O17" s="278">
        <f t="shared" si="0"/>
        <v>0</v>
      </c>
      <c r="P17" s="278">
        <f t="shared" si="0"/>
        <v>0</v>
      </c>
      <c r="Q17" s="278">
        <f t="shared" si="0"/>
        <v>0</v>
      </c>
      <c r="R17" s="278">
        <f t="shared" si="0"/>
        <v>0</v>
      </c>
      <c r="S17" s="278">
        <f t="shared" si="0"/>
        <v>0</v>
      </c>
      <c r="T17" s="278">
        <f t="shared" si="0"/>
        <v>0</v>
      </c>
      <c r="U17" s="278">
        <f t="shared" si="0"/>
        <v>0</v>
      </c>
      <c r="V17" s="278">
        <f t="shared" si="0"/>
        <v>0</v>
      </c>
      <c r="W17" s="264"/>
      <c r="X17" s="264"/>
    </row>
    <row r="18" spans="1:24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>
      <c r="A19" s="335" t="s">
        <v>1040</v>
      </c>
      <c r="B19" s="1"/>
      <c r="C19" s="1"/>
      <c r="D19" s="1"/>
      <c r="E19" s="1"/>
      <c r="F19" s="1"/>
      <c r="G19" s="2"/>
      <c r="H19" s="2"/>
      <c r="I19" s="1"/>
      <c r="J19" s="1"/>
      <c r="K19" s="2"/>
      <c r="L19" s="2"/>
      <c r="M19" s="2"/>
      <c r="N19" s="2"/>
      <c r="O19" s="2"/>
      <c r="P19" s="2"/>
      <c r="Q19" s="2"/>
      <c r="R19" s="2"/>
      <c r="S19" s="386"/>
      <c r="T19" s="343"/>
      <c r="U19" s="343"/>
      <c r="V19" s="343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64"/>
      <c r="S20" s="386" t="s">
        <v>23</v>
      </c>
      <c r="T20" s="343"/>
      <c r="U20" s="2"/>
      <c r="V20" s="2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 t="s">
        <v>213</v>
      </c>
      <c r="S21" s="2"/>
      <c r="T21" s="2"/>
      <c r="U21" s="2"/>
      <c r="V21" s="2"/>
      <c r="W21" s="1"/>
      <c r="X21" s="1"/>
    </row>
    <row r="22" spans="1:24" ht="15.75" customHeight="1">
      <c r="A22" s="2"/>
      <c r="B22" s="2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 t="s">
        <v>308</v>
      </c>
      <c r="S22" s="2"/>
      <c r="T22" s="2"/>
      <c r="U22" s="2"/>
      <c r="V22" s="2"/>
      <c r="W22" s="1"/>
      <c r="X22" s="1"/>
    </row>
    <row r="23" spans="1:24" ht="15.7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388" t="s">
        <v>215</v>
      </c>
      <c r="S23" s="343"/>
      <c r="T23" s="343"/>
      <c r="U23" s="264"/>
      <c r="V23" s="264"/>
      <c r="W23" s="264"/>
      <c r="X23" s="264"/>
    </row>
    <row r="24" spans="1:24" ht="15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 ht="15.7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15.7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</row>
    <row r="27" spans="1:24" ht="1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</row>
    <row r="28" spans="1:24" ht="15.7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5.7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</row>
    <row r="31" spans="1:24" ht="15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1:24" ht="15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24" ht="15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</row>
    <row r="34" spans="1:24" ht="15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</row>
    <row r="35" spans="1:24" ht="15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ht="15.7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24" ht="15.7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24" ht="15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</row>
    <row r="39" spans="1:24" ht="15.7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</row>
    <row r="40" spans="1:24" ht="15.75" customHeight="1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</row>
    <row r="41" spans="1:24" ht="15.7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 ht="15.75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24" ht="15.75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ht="15.75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5.7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1:24" ht="15.75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1:24" ht="15.75" customHeight="1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 ht="15.7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ht="15.75" customHeight="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4" ht="15.75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</row>
    <row r="51" spans="1:24" ht="15.7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</row>
    <row r="52" spans="1:24" ht="15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</row>
    <row r="53" spans="1:24" ht="15.7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</row>
    <row r="54" spans="1:24" ht="15.7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</row>
    <row r="55" spans="1:24" ht="15.75" customHeight="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</row>
    <row r="56" spans="1:24" ht="15.7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</row>
    <row r="57" spans="1:24" ht="15.75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15.7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</row>
    <row r="59" spans="1:24" ht="15.7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</row>
    <row r="60" spans="1:24" ht="15.7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15.7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</row>
    <row r="62" spans="1:24" ht="15.7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</row>
    <row r="63" spans="1:24" ht="15.7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15.7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</row>
    <row r="65" spans="1:24" ht="15.7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</row>
    <row r="66" spans="1:24" ht="15.75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</row>
    <row r="67" spans="1:24" ht="15.7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</row>
    <row r="68" spans="1:24" ht="15.75" customHeigh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</row>
    <row r="69" spans="1:24" ht="15.75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</row>
    <row r="70" spans="1:24" ht="15.75" customHeight="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</row>
    <row r="71" spans="1:24" ht="15.75" customHeight="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</row>
    <row r="72" spans="1:24" ht="15.75" customHeight="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</row>
    <row r="73" spans="1:24" ht="15.75" customHeight="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</row>
    <row r="74" spans="1:24" ht="15.75" customHeight="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</row>
    <row r="75" spans="1:24" ht="15.75" customHeight="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</row>
    <row r="76" spans="1:24" ht="15.75" customHeight="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</row>
    <row r="77" spans="1:24" ht="15.75" customHeight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</row>
    <row r="78" spans="1:24" ht="15.75" customHeight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</row>
    <row r="79" spans="1:24" ht="15.75" customHeight="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</row>
    <row r="80" spans="1:24" ht="15.75" customHeight="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</row>
    <row r="81" spans="1:24" ht="15.75" customHeight="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  <row r="82" spans="1:24" ht="15.75" customHeight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</row>
    <row r="83" spans="1:24" ht="15.75" customHeight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1:24" ht="15.75" customHeight="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1:24" ht="15.75" customHeight="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</row>
    <row r="86" spans="1:24" ht="15.75" customHeight="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</row>
    <row r="87" spans="1:24" ht="15.75" customHeight="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</row>
    <row r="88" spans="1:24" ht="15.75" customHeight="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</row>
    <row r="89" spans="1:24" ht="15.7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</row>
    <row r="90" spans="1:24" ht="15.75" customHeight="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</row>
    <row r="91" spans="1:24" ht="15.75" customHeight="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</row>
    <row r="92" spans="1:24" ht="15.75" customHeight="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</row>
    <row r="93" spans="1:24" ht="15.75" customHeight="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</row>
    <row r="94" spans="1:24" ht="15.75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</row>
    <row r="95" spans="1:24" ht="15.75" customHeight="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</row>
    <row r="96" spans="1:24" ht="15.75" customHeight="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</row>
    <row r="97" spans="1:24" ht="15.75" customHeight="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</row>
    <row r="98" spans="1:24" ht="15.75" customHeight="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</row>
    <row r="99" spans="1:24" ht="15.75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</row>
    <row r="100" spans="1:24" ht="15.75" customHeight="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</row>
  </sheetData>
  <mergeCells count="24">
    <mergeCell ref="H9:J9"/>
    <mergeCell ref="L9:N9"/>
    <mergeCell ref="C9:C10"/>
    <mergeCell ref="B8:B10"/>
    <mergeCell ref="C8:F8"/>
    <mergeCell ref="K8:N8"/>
    <mergeCell ref="G8:J8"/>
    <mergeCell ref="D9:F9"/>
    <mergeCell ref="S20:T20"/>
    <mergeCell ref="R23:T23"/>
    <mergeCell ref="U1:V1"/>
    <mergeCell ref="S8:V8"/>
    <mergeCell ref="S9:S10"/>
    <mergeCell ref="T9:V9"/>
    <mergeCell ref="S19:V19"/>
    <mergeCell ref="P9:R9"/>
    <mergeCell ref="O8:R8"/>
    <mergeCell ref="E2:P2"/>
    <mergeCell ref="C4:Q4"/>
    <mergeCell ref="A6:C6"/>
    <mergeCell ref="G9:G10"/>
    <mergeCell ref="K9:K10"/>
    <mergeCell ref="A8:A10"/>
    <mergeCell ref="O9:O10"/>
  </mergeCells>
  <printOptions horizontalCentered="1"/>
  <pageMargins left="0.70866141732283472" right="0.70866141732283472" top="0.23622047244094491" bottom="0" header="0" footer="0"/>
  <pageSetup paperSize="9" scale="66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workbookViewId="0">
      <selection activeCell="A19" sqref="A19:B19"/>
    </sheetView>
  </sheetViews>
  <sheetFormatPr defaultColWidth="12.5703125" defaultRowHeight="15" customHeight="1"/>
  <cols>
    <col min="1" max="1" width="8.140625" customWidth="1"/>
    <col min="2" max="2" width="12.42578125" customWidth="1"/>
    <col min="3" max="3" width="12.140625" customWidth="1"/>
    <col min="4" max="4" width="11.7109375" customWidth="1"/>
    <col min="5" max="5" width="11.42578125" customWidth="1"/>
    <col min="6" max="6" width="17.140625" customWidth="1"/>
    <col min="7" max="7" width="15.140625" customWidth="1"/>
    <col min="8" max="8" width="14.42578125" customWidth="1"/>
    <col min="9" max="9" width="14.85546875" customWidth="1"/>
    <col min="10" max="10" width="18.42578125" customWidth="1"/>
    <col min="11" max="11" width="17.28515625" customWidth="1"/>
    <col min="12" max="12" width="16.42578125" customWidth="1"/>
    <col min="13" max="19" width="8.85546875" customWidth="1"/>
  </cols>
  <sheetData>
    <row r="1" spans="1:19" ht="13.5" customHeight="1">
      <c r="A1" s="284"/>
      <c r="B1" s="1"/>
      <c r="C1" s="1"/>
      <c r="D1" s="1"/>
      <c r="E1" s="1"/>
      <c r="F1" s="29"/>
      <c r="G1" s="29"/>
      <c r="H1" s="1"/>
      <c r="I1" s="284"/>
      <c r="J1" s="77"/>
      <c r="K1" s="458" t="s">
        <v>1004</v>
      </c>
      <c r="L1" s="343"/>
      <c r="M1" s="284"/>
      <c r="N1" s="284"/>
      <c r="O1" s="284"/>
      <c r="P1" s="284"/>
      <c r="Q1" s="284"/>
      <c r="R1" s="284"/>
      <c r="S1" s="284"/>
    </row>
    <row r="2" spans="1:19" ht="13.5" customHeight="1">
      <c r="A2" s="284"/>
      <c r="B2" s="403" t="s">
        <v>1</v>
      </c>
      <c r="C2" s="343"/>
      <c r="D2" s="343"/>
      <c r="E2" s="343"/>
      <c r="F2" s="343"/>
      <c r="G2" s="343"/>
      <c r="H2" s="343"/>
      <c r="I2" s="343"/>
      <c r="J2" s="343"/>
      <c r="K2" s="284"/>
      <c r="L2" s="284"/>
      <c r="M2" s="284"/>
      <c r="N2" s="284"/>
      <c r="O2" s="284"/>
      <c r="P2" s="284"/>
      <c r="Q2" s="284"/>
      <c r="R2" s="284"/>
      <c r="S2" s="284"/>
    </row>
    <row r="3" spans="1:19" ht="13.5" customHeight="1">
      <c r="A3" s="284"/>
      <c r="B3" s="411" t="s">
        <v>2</v>
      </c>
      <c r="C3" s="343"/>
      <c r="D3" s="343"/>
      <c r="E3" s="343"/>
      <c r="F3" s="343"/>
      <c r="G3" s="343"/>
      <c r="H3" s="343"/>
      <c r="I3" s="343"/>
      <c r="J3" s="343"/>
      <c r="K3" s="284"/>
      <c r="L3" s="284"/>
      <c r="M3" s="284"/>
      <c r="N3" s="284"/>
      <c r="O3" s="284"/>
      <c r="P3" s="284"/>
      <c r="Q3" s="284"/>
      <c r="R3" s="284"/>
      <c r="S3" s="284"/>
    </row>
    <row r="4" spans="1:19" ht="13.5" customHeight="1">
      <c r="A4" s="284"/>
      <c r="B4" s="7"/>
      <c r="C4" s="7"/>
      <c r="D4" s="7"/>
      <c r="E4" s="7"/>
      <c r="F4" s="7"/>
      <c r="G4" s="7"/>
      <c r="H4" s="7"/>
      <c r="I4" s="7"/>
      <c r="J4" s="7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15.75">
      <c r="A5" s="284"/>
      <c r="B5" s="532" t="s">
        <v>1005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284"/>
      <c r="N5" s="284"/>
      <c r="O5" s="284"/>
      <c r="P5" s="284"/>
      <c r="Q5" s="284"/>
      <c r="R5" s="284"/>
      <c r="S5" s="284"/>
    </row>
    <row r="6" spans="1:19" ht="13.5" customHeight="1">
      <c r="A6" s="498" t="s">
        <v>1006</v>
      </c>
      <c r="B6" s="397"/>
      <c r="C6" s="397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>
      <c r="A7" s="526" t="s">
        <v>1007</v>
      </c>
      <c r="B7" s="518" t="s">
        <v>8</v>
      </c>
      <c r="C7" s="527" t="s">
        <v>182</v>
      </c>
      <c r="D7" s="400"/>
      <c r="E7" s="400"/>
      <c r="F7" s="401"/>
      <c r="G7" s="527" t="s">
        <v>183</v>
      </c>
      <c r="H7" s="400"/>
      <c r="I7" s="400"/>
      <c r="J7" s="401"/>
      <c r="K7" s="518" t="s">
        <v>1008</v>
      </c>
      <c r="L7" s="518" t="s">
        <v>1009</v>
      </c>
      <c r="M7" s="284"/>
      <c r="N7" s="284"/>
      <c r="O7" s="284"/>
      <c r="P7" s="284"/>
      <c r="Q7" s="284"/>
      <c r="R7" s="284"/>
      <c r="S7" s="284"/>
    </row>
    <row r="8" spans="1:19" ht="30.75" customHeight="1">
      <c r="A8" s="409"/>
      <c r="B8" s="409"/>
      <c r="C8" s="518" t="s">
        <v>1010</v>
      </c>
      <c r="D8" s="518" t="s">
        <v>1011</v>
      </c>
      <c r="E8" s="529" t="s">
        <v>1012</v>
      </c>
      <c r="F8" s="393"/>
      <c r="G8" s="528" t="s">
        <v>1010</v>
      </c>
      <c r="H8" s="518" t="s">
        <v>1011</v>
      </c>
      <c r="I8" s="531" t="s">
        <v>1012</v>
      </c>
      <c r="J8" s="504"/>
      <c r="K8" s="409"/>
      <c r="L8" s="409"/>
      <c r="M8" s="284"/>
      <c r="N8" s="284"/>
      <c r="O8" s="284"/>
      <c r="P8" s="284"/>
      <c r="Q8" s="284"/>
      <c r="R8" s="284"/>
      <c r="S8" s="284"/>
    </row>
    <row r="9" spans="1:19" ht="69.75" customHeight="1">
      <c r="A9" s="390"/>
      <c r="B9" s="390"/>
      <c r="C9" s="390"/>
      <c r="D9" s="390"/>
      <c r="E9" s="268" t="s">
        <v>1013</v>
      </c>
      <c r="F9" s="268" t="s">
        <v>1014</v>
      </c>
      <c r="G9" s="390"/>
      <c r="H9" s="390"/>
      <c r="I9" s="268" t="s">
        <v>1013</v>
      </c>
      <c r="J9" s="268" t="s">
        <v>1014</v>
      </c>
      <c r="K9" s="390"/>
      <c r="L9" s="390"/>
      <c r="M9" s="284"/>
      <c r="N9" s="284"/>
      <c r="O9" s="284"/>
      <c r="P9" s="284"/>
      <c r="Q9" s="284"/>
      <c r="R9" s="284"/>
      <c r="S9" s="284"/>
    </row>
    <row r="10" spans="1:19" ht="13.5" customHeight="1">
      <c r="A10" s="285">
        <v>1</v>
      </c>
      <c r="B10" s="286">
        <v>2</v>
      </c>
      <c r="C10" s="285">
        <v>3</v>
      </c>
      <c r="D10" s="286">
        <v>4</v>
      </c>
      <c r="E10" s="285">
        <v>5</v>
      </c>
      <c r="F10" s="286">
        <v>6</v>
      </c>
      <c r="G10" s="285">
        <v>7</v>
      </c>
      <c r="H10" s="286">
        <v>8</v>
      </c>
      <c r="I10" s="285">
        <v>9</v>
      </c>
      <c r="J10" s="286">
        <v>10</v>
      </c>
      <c r="K10" s="285" t="s">
        <v>1015</v>
      </c>
      <c r="L10" s="286">
        <v>12</v>
      </c>
      <c r="M10" s="284"/>
      <c r="N10" s="284"/>
      <c r="O10" s="284"/>
      <c r="P10" s="284"/>
      <c r="Q10" s="284"/>
      <c r="R10" s="284"/>
      <c r="S10" s="284"/>
    </row>
    <row r="11" spans="1:19" ht="13.5" customHeight="1">
      <c r="A11" s="136"/>
      <c r="B11" s="136"/>
      <c r="C11" s="287"/>
      <c r="D11" s="287"/>
      <c r="E11" s="287"/>
      <c r="F11" s="287"/>
      <c r="G11" s="287"/>
      <c r="H11" s="287"/>
      <c r="I11" s="287"/>
      <c r="J11" s="287"/>
      <c r="K11" s="288"/>
      <c r="L11" s="289"/>
      <c r="M11" s="284"/>
      <c r="N11" s="284"/>
      <c r="O11" s="284"/>
      <c r="P11" s="284"/>
      <c r="Q11" s="284"/>
      <c r="R11" s="284"/>
      <c r="S11" s="284"/>
    </row>
    <row r="12" spans="1:19" ht="13.5" customHeight="1">
      <c r="A12" s="63">
        <v>1</v>
      </c>
      <c r="B12" s="160" t="s">
        <v>327</v>
      </c>
      <c r="C12" s="289">
        <f>'enrolment vs availed_PY'!G12</f>
        <v>54648</v>
      </c>
      <c r="D12" s="289">
        <v>902</v>
      </c>
      <c r="E12" s="289">
        <v>902</v>
      </c>
      <c r="F12" s="289">
        <v>0</v>
      </c>
      <c r="G12" s="289">
        <f>'enrolment vs availed_UPY'!G12</f>
        <v>37622</v>
      </c>
      <c r="H12" s="289">
        <v>696</v>
      </c>
      <c r="I12" s="289">
        <v>696</v>
      </c>
      <c r="J12" s="289">
        <v>0</v>
      </c>
      <c r="K12" s="289">
        <f>E12+F12+I12+J12</f>
        <v>1598</v>
      </c>
      <c r="L12" s="289"/>
      <c r="M12" s="284"/>
      <c r="N12" s="284"/>
      <c r="O12" s="290"/>
      <c r="P12" s="284"/>
      <c r="Q12" s="284"/>
      <c r="R12" s="284"/>
      <c r="S12" s="284"/>
    </row>
    <row r="13" spans="1:19" ht="13.5" customHeight="1">
      <c r="A13" s="63"/>
      <c r="B13" s="160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4"/>
      <c r="N13" s="284"/>
      <c r="O13" s="284"/>
      <c r="P13" s="284"/>
      <c r="Q13" s="284"/>
      <c r="R13" s="284"/>
      <c r="S13" s="284"/>
    </row>
    <row r="14" spans="1:19" ht="13.5" customHeight="1">
      <c r="A14" s="63">
        <v>2</v>
      </c>
      <c r="B14" s="160" t="s">
        <v>328</v>
      </c>
      <c r="C14" s="289">
        <f>'enrolment vs availed_PY'!G13</f>
        <v>41342</v>
      </c>
      <c r="D14" s="289">
        <v>633</v>
      </c>
      <c r="E14" s="289">
        <v>633</v>
      </c>
      <c r="F14" s="289">
        <v>0</v>
      </c>
      <c r="G14" s="289">
        <f>'enrolment vs availed_UPY'!G13</f>
        <v>27883</v>
      </c>
      <c r="H14" s="289">
        <v>498</v>
      </c>
      <c r="I14" s="289">
        <v>498</v>
      </c>
      <c r="J14" s="289">
        <v>0</v>
      </c>
      <c r="K14" s="289">
        <f>E14+F14+I14+J14</f>
        <v>1131</v>
      </c>
      <c r="L14" s="289"/>
      <c r="M14" s="284"/>
      <c r="N14" s="284"/>
      <c r="O14" s="284"/>
      <c r="P14" s="284"/>
      <c r="Q14" s="284"/>
      <c r="R14" s="284"/>
      <c r="S14" s="284"/>
    </row>
    <row r="15" spans="1:19" ht="13.5" customHeight="1">
      <c r="A15" s="185"/>
      <c r="B15" s="215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4"/>
      <c r="N15" s="284" t="s">
        <v>164</v>
      </c>
      <c r="O15" s="284"/>
      <c r="P15" s="284"/>
      <c r="Q15" s="284"/>
      <c r="R15" s="284"/>
      <c r="S15" s="284"/>
    </row>
    <row r="16" spans="1:19" ht="13.5" customHeight="1">
      <c r="A16" s="51" t="s">
        <v>16</v>
      </c>
      <c r="B16" s="51"/>
      <c r="C16" s="289">
        <f t="shared" ref="C16:J16" si="0">SUM(C12+C14)</f>
        <v>95990</v>
      </c>
      <c r="D16" s="289">
        <f t="shared" si="0"/>
        <v>1535</v>
      </c>
      <c r="E16" s="289">
        <f t="shared" si="0"/>
        <v>1535</v>
      </c>
      <c r="F16" s="289">
        <f t="shared" si="0"/>
        <v>0</v>
      </c>
      <c r="G16" s="289">
        <f t="shared" si="0"/>
        <v>65505</v>
      </c>
      <c r="H16" s="289">
        <f t="shared" si="0"/>
        <v>1194</v>
      </c>
      <c r="I16" s="289">
        <f t="shared" si="0"/>
        <v>1194</v>
      </c>
      <c r="J16" s="289">
        <f t="shared" si="0"/>
        <v>0</v>
      </c>
      <c r="K16" s="289">
        <f>SUM(K12:K14)</f>
        <v>2729</v>
      </c>
      <c r="L16" s="289">
        <f>SUM(L12+L14)</f>
        <v>0</v>
      </c>
      <c r="M16" s="284"/>
      <c r="N16" s="284"/>
      <c r="O16" s="284"/>
      <c r="P16" s="284"/>
      <c r="Q16" s="284"/>
      <c r="R16" s="284"/>
      <c r="S16" s="284"/>
    </row>
    <row r="17" spans="1:19" ht="17.25" customHeight="1">
      <c r="A17" s="530" t="s">
        <v>1016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284"/>
      <c r="N17" s="284"/>
      <c r="O17" s="284"/>
      <c r="P17" s="284"/>
      <c r="Q17" s="284"/>
      <c r="R17" s="284"/>
      <c r="S17" s="284"/>
    </row>
    <row r="18" spans="1:19" ht="13.5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</row>
    <row r="19" spans="1:19" ht="15.75" customHeight="1">
      <c r="A19" s="402" t="s">
        <v>1041</v>
      </c>
      <c r="B19" s="343"/>
      <c r="C19" s="29"/>
      <c r="D19" s="2"/>
      <c r="E19" s="2"/>
      <c r="F19" s="1"/>
      <c r="G19" s="1"/>
      <c r="H19" s="32"/>
      <c r="I19" s="32"/>
      <c r="J19" s="264"/>
      <c r="K19" s="386" t="s">
        <v>23</v>
      </c>
      <c r="L19" s="343"/>
      <c r="M19" s="2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2" t="s">
        <v>213</v>
      </c>
      <c r="K20" s="2"/>
      <c r="L20" s="2"/>
      <c r="M20" s="2"/>
      <c r="N20" s="76"/>
      <c r="O20" s="76"/>
      <c r="P20" s="76"/>
      <c r="Q20" s="76"/>
      <c r="R20" s="76"/>
      <c r="S20" s="76"/>
    </row>
    <row r="21" spans="1:19" ht="13.5" customHeight="1">
      <c r="A21" s="1"/>
      <c r="B21" s="1"/>
      <c r="C21" s="1"/>
      <c r="D21" s="1"/>
      <c r="E21" s="1"/>
      <c r="F21" s="1"/>
      <c r="G21" s="1"/>
      <c r="H21" s="1"/>
      <c r="I21" s="1"/>
      <c r="J21" s="2" t="s">
        <v>308</v>
      </c>
      <c r="K21" s="2"/>
      <c r="L21" s="2"/>
      <c r="M21" s="2"/>
      <c r="N21" s="76"/>
      <c r="O21" s="76"/>
      <c r="P21" s="76"/>
      <c r="Q21" s="76"/>
      <c r="R21" s="76"/>
      <c r="S21" s="76"/>
    </row>
    <row r="22" spans="1:19" ht="13.5" customHeight="1">
      <c r="A22" s="1"/>
      <c r="B22" s="2"/>
      <c r="C22" s="2"/>
      <c r="D22" s="2"/>
      <c r="E22" s="2"/>
      <c r="F22" s="1"/>
      <c r="G22" s="1"/>
      <c r="H22" s="1"/>
      <c r="I22" s="1"/>
      <c r="J22" s="388" t="s">
        <v>215</v>
      </c>
      <c r="K22" s="343"/>
      <c r="L22" s="343"/>
      <c r="M22" s="264"/>
      <c r="N22" s="1"/>
      <c r="O22" s="1"/>
      <c r="P22" s="1"/>
      <c r="Q22" s="1"/>
      <c r="R22" s="1"/>
      <c r="S22" s="1"/>
    </row>
    <row r="23" spans="1:19" ht="13.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</row>
    <row r="24" spans="1:19" ht="13.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</row>
    <row r="25" spans="1:19" ht="13.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</row>
    <row r="26" spans="1:19" ht="13.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</row>
    <row r="27" spans="1:19" ht="13.5" customHeight="1">
      <c r="A27" s="284"/>
      <c r="B27" s="284"/>
      <c r="C27" s="284"/>
      <c r="D27" s="284"/>
      <c r="E27" s="284"/>
      <c r="F27" s="284"/>
      <c r="G27" s="284">
        <f>E16*1000*10</f>
        <v>15350000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</row>
    <row r="28" spans="1:19" ht="13.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</row>
    <row r="29" spans="1:19" ht="13.5" customHeigh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</row>
    <row r="30" spans="1:19" ht="13.5" customHeigh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</row>
    <row r="31" spans="1:19" ht="13.5" customHeight="1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</row>
    <row r="32" spans="1:19" ht="13.5" customHeigh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</row>
    <row r="33" spans="1:19" ht="13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</row>
    <row r="34" spans="1:19" ht="13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</row>
    <row r="35" spans="1:19" ht="13.5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</row>
    <row r="36" spans="1:19" ht="13.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</row>
    <row r="37" spans="1:19" ht="13.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</row>
    <row r="38" spans="1:19" ht="13.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</row>
    <row r="39" spans="1:19" ht="13.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</row>
    <row r="40" spans="1:19" ht="13.5" customHeight="1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</row>
    <row r="41" spans="1:19" ht="13.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</row>
    <row r="42" spans="1:19" ht="13.5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</row>
    <row r="43" spans="1:19" ht="13.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1:19" ht="13.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</row>
    <row r="45" spans="1:19" ht="13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</row>
    <row r="46" spans="1:19" ht="13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1:19" ht="13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</row>
    <row r="48" spans="1:19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</row>
    <row r="49" spans="1:19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</row>
    <row r="50" spans="1:19" ht="13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</row>
    <row r="51" spans="1:19" ht="13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</row>
    <row r="52" spans="1:19" ht="13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</row>
    <row r="53" spans="1:19" ht="13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</row>
    <row r="54" spans="1:19" ht="13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</row>
    <row r="55" spans="1:19" ht="13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</row>
    <row r="56" spans="1:19" ht="13.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</row>
    <row r="57" spans="1:19" ht="13.5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</row>
    <row r="58" spans="1:19" ht="13.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</row>
    <row r="59" spans="1:19" ht="13.5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</row>
    <row r="60" spans="1:19" ht="13.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</row>
    <row r="61" spans="1:19" ht="13.5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</row>
    <row r="62" spans="1:19" ht="13.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</row>
    <row r="63" spans="1:19" ht="13.5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</row>
    <row r="64" spans="1:19" ht="13.5" customHeight="1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</row>
    <row r="65" spans="1:19" ht="13.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</row>
    <row r="66" spans="1:19" ht="13.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</row>
    <row r="67" spans="1:19" ht="13.5" customHeight="1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</row>
    <row r="68" spans="1:19" ht="13.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</row>
    <row r="69" spans="1:19" ht="13.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</row>
    <row r="70" spans="1:19" ht="13.5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</row>
    <row r="71" spans="1:19" ht="13.5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</row>
    <row r="72" spans="1:19" ht="13.5" customHeight="1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</row>
    <row r="73" spans="1:19" ht="13.5" customHeight="1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</row>
    <row r="74" spans="1:19" ht="13.5" customHeight="1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</row>
    <row r="75" spans="1:19" ht="13.5" customHeight="1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</row>
    <row r="76" spans="1:19" ht="13.5" customHeight="1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</row>
    <row r="77" spans="1:19" ht="13.5" customHeight="1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</row>
    <row r="78" spans="1:19" ht="13.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</row>
    <row r="79" spans="1:19" ht="13.5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</row>
    <row r="80" spans="1:19" ht="13.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</row>
    <row r="81" spans="1:19" ht="13.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</row>
    <row r="82" spans="1:19" ht="13.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</row>
    <row r="83" spans="1:19" ht="13.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</row>
    <row r="84" spans="1:19" ht="13.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</row>
    <row r="85" spans="1:19" ht="13.5" customHeight="1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</row>
    <row r="86" spans="1:19" ht="13.5" customHeigh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</row>
    <row r="87" spans="1:19" ht="13.5" customHeight="1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</row>
    <row r="88" spans="1:19" ht="13.5" customHeight="1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</row>
    <row r="89" spans="1:19" ht="13.5" customHeigh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</row>
    <row r="90" spans="1:19" ht="13.5" customHeight="1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</row>
    <row r="91" spans="1:19" ht="13.5" customHeight="1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</row>
    <row r="92" spans="1:19" ht="13.5" customHeigh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</row>
    <row r="93" spans="1:19" ht="13.5" customHeight="1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</row>
    <row r="94" spans="1:19" ht="13.5" customHeight="1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</row>
    <row r="95" spans="1:19" ht="13.5" customHeight="1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</row>
    <row r="96" spans="1:19" ht="13.5" customHeight="1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</row>
    <row r="97" spans="1:19" ht="13.5" customHeight="1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</row>
    <row r="98" spans="1:19" ht="13.5" customHeight="1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</row>
    <row r="99" spans="1:19" ht="13.5" customHeight="1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</row>
    <row r="100" spans="1:19" ht="13.5" customHeight="1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</row>
  </sheetData>
  <mergeCells count="21">
    <mergeCell ref="K1:L1"/>
    <mergeCell ref="B2:J2"/>
    <mergeCell ref="B3:J3"/>
    <mergeCell ref="B5:L5"/>
    <mergeCell ref="A6:C6"/>
    <mergeCell ref="K7:K9"/>
    <mergeCell ref="J22:L22"/>
    <mergeCell ref="K19:L19"/>
    <mergeCell ref="C8:C9"/>
    <mergeCell ref="A7:A9"/>
    <mergeCell ref="B7:B9"/>
    <mergeCell ref="G7:J7"/>
    <mergeCell ref="C7:F7"/>
    <mergeCell ref="H8:H9"/>
    <mergeCell ref="G8:G9"/>
    <mergeCell ref="D8:D9"/>
    <mergeCell ref="E8:F8"/>
    <mergeCell ref="L7:L9"/>
    <mergeCell ref="A17:L17"/>
    <mergeCell ref="A19:B19"/>
    <mergeCell ref="I8:J8"/>
  </mergeCells>
  <printOptions horizontalCentered="1"/>
  <pageMargins left="0.70866141732283472" right="0.70866141732283472" top="0.23622047244094491" bottom="0" header="0" footer="0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00"/>
  <sheetViews>
    <sheetView topLeftCell="A4" workbookViewId="0">
      <selection activeCell="A34" sqref="A34"/>
    </sheetView>
  </sheetViews>
  <sheetFormatPr defaultColWidth="12.5703125" defaultRowHeight="15" customHeight="1"/>
  <cols>
    <col min="1" max="1" width="8.28515625" customWidth="1"/>
    <col min="2" max="2" width="15.42578125" customWidth="1"/>
    <col min="3" max="3" width="15.28515625" customWidth="1"/>
    <col min="4" max="4" width="17.42578125" customWidth="1"/>
    <col min="5" max="5" width="16.140625" customWidth="1"/>
    <col min="6" max="7" width="16" customWidth="1"/>
    <col min="8" max="8" width="17.140625" customWidth="1"/>
    <col min="9" max="9" width="15" customWidth="1"/>
    <col min="10" max="10" width="15.42578125" customWidth="1"/>
    <col min="11" max="11" width="13.7109375" customWidth="1"/>
    <col min="12" max="12" width="11.85546875" customWidth="1"/>
  </cols>
  <sheetData>
    <row r="1" spans="1:12" ht="12.75" customHeight="1">
      <c r="A1" s="426" t="s">
        <v>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88" t="s">
        <v>277</v>
      </c>
    </row>
    <row r="2" spans="1:12" ht="12.75" customHeight="1">
      <c r="A2" s="427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.75" customHeight="1">
      <c r="A3" s="90"/>
      <c r="B3" s="9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428" t="s">
        <v>278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2.75" customHeight="1">
      <c r="A5" s="431" t="s">
        <v>279</v>
      </c>
      <c r="B5" s="34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91"/>
      <c r="B6" s="9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 customHeight="1">
      <c r="A7" s="424" t="s">
        <v>280</v>
      </c>
      <c r="B7" s="400"/>
      <c r="C7" s="401"/>
      <c r="D7" s="14"/>
      <c r="E7" s="1"/>
      <c r="F7" s="1"/>
      <c r="G7" s="1"/>
      <c r="H7" s="1"/>
      <c r="I7" s="1"/>
      <c r="J7" s="1"/>
      <c r="K7" s="429" t="s">
        <v>281</v>
      </c>
      <c r="L7" s="343"/>
    </row>
    <row r="8" spans="1:12" ht="12.75" customHeight="1">
      <c r="A8" s="424" t="s">
        <v>282</v>
      </c>
      <c r="B8" s="400"/>
      <c r="C8" s="401"/>
      <c r="D8" s="14"/>
      <c r="E8" s="1"/>
      <c r="F8" s="1"/>
      <c r="G8" s="1"/>
      <c r="H8" s="1"/>
      <c r="I8" s="1"/>
      <c r="J8" s="1"/>
      <c r="K8" s="92"/>
      <c r="L8" s="92"/>
    </row>
    <row r="9" spans="1:12" ht="12.75" customHeight="1">
      <c r="A9" s="91"/>
      <c r="B9" s="91"/>
      <c r="C9" s="1"/>
      <c r="D9" s="1"/>
      <c r="E9" s="1"/>
      <c r="F9" s="1"/>
      <c r="G9" s="1"/>
      <c r="H9" s="1"/>
      <c r="I9" s="1"/>
      <c r="J9" s="430" t="s">
        <v>283</v>
      </c>
      <c r="K9" s="397"/>
      <c r="L9" s="397"/>
    </row>
    <row r="10" spans="1:12" ht="49.5" customHeight="1">
      <c r="A10" s="425" t="s">
        <v>7</v>
      </c>
      <c r="B10" s="432" t="s">
        <v>284</v>
      </c>
      <c r="C10" s="433" t="s">
        <v>285</v>
      </c>
      <c r="D10" s="400"/>
      <c r="E10" s="400"/>
      <c r="F10" s="401"/>
      <c r="G10" s="433" t="s">
        <v>286</v>
      </c>
      <c r="H10" s="400"/>
      <c r="I10" s="400"/>
      <c r="J10" s="401"/>
      <c r="K10" s="423" t="s">
        <v>287</v>
      </c>
      <c r="L10" s="423" t="s">
        <v>288</v>
      </c>
    </row>
    <row r="11" spans="1:12" ht="76.5" customHeight="1">
      <c r="A11" s="390"/>
      <c r="B11" s="390"/>
      <c r="C11" s="94" t="s">
        <v>289</v>
      </c>
      <c r="D11" s="95" t="s">
        <v>290</v>
      </c>
      <c r="E11" s="95" t="s">
        <v>291</v>
      </c>
      <c r="F11" s="94" t="s">
        <v>292</v>
      </c>
      <c r="G11" s="94" t="s">
        <v>293</v>
      </c>
      <c r="H11" s="95" t="s">
        <v>290</v>
      </c>
      <c r="I11" s="95" t="s">
        <v>291</v>
      </c>
      <c r="J11" s="94" t="s">
        <v>294</v>
      </c>
      <c r="K11" s="390"/>
      <c r="L11" s="390"/>
    </row>
    <row r="12" spans="1:12" ht="12.75" customHeight="1">
      <c r="A12" s="96">
        <v>1</v>
      </c>
      <c r="B12" s="97">
        <v>2</v>
      </c>
      <c r="C12" s="98">
        <v>3</v>
      </c>
      <c r="D12" s="97">
        <v>4</v>
      </c>
      <c r="E12" s="97">
        <v>5</v>
      </c>
      <c r="F12" s="98">
        <v>6</v>
      </c>
      <c r="G12" s="97">
        <v>7</v>
      </c>
      <c r="H12" s="97">
        <v>8</v>
      </c>
      <c r="I12" s="98">
        <v>9</v>
      </c>
      <c r="J12" s="97">
        <v>10</v>
      </c>
      <c r="K12" s="97">
        <v>11</v>
      </c>
      <c r="L12" s="98">
        <v>12</v>
      </c>
    </row>
    <row r="13" spans="1:12" ht="12.75" customHeight="1">
      <c r="A13" s="23">
        <v>1</v>
      </c>
      <c r="B13" s="99" t="s">
        <v>295</v>
      </c>
      <c r="C13" s="100">
        <v>2622000</v>
      </c>
      <c r="D13" s="100">
        <v>0</v>
      </c>
      <c r="E13" s="100">
        <v>0</v>
      </c>
      <c r="F13" s="100">
        <f t="shared" ref="F13:F21" si="0">C13</f>
        <v>2622000</v>
      </c>
      <c r="G13" s="100">
        <v>34830422</v>
      </c>
      <c r="H13" s="100">
        <v>0</v>
      </c>
      <c r="I13" s="100">
        <v>0</v>
      </c>
      <c r="J13" s="100">
        <f>G13</f>
        <v>34830422</v>
      </c>
      <c r="K13" s="100">
        <f>F13+J13</f>
        <v>37452422</v>
      </c>
      <c r="L13" s="100"/>
    </row>
    <row r="14" spans="1:12" ht="12.75" customHeight="1">
      <c r="A14" s="23">
        <v>2</v>
      </c>
      <c r="B14" s="14" t="s">
        <v>296</v>
      </c>
      <c r="C14" s="100">
        <v>0</v>
      </c>
      <c r="D14" s="100">
        <v>0</v>
      </c>
      <c r="E14" s="101">
        <v>0</v>
      </c>
      <c r="F14" s="100">
        <f t="shared" si="0"/>
        <v>0</v>
      </c>
      <c r="G14" s="100">
        <v>18162784</v>
      </c>
      <c r="H14" s="102">
        <v>0</v>
      </c>
      <c r="I14" s="102">
        <v>0</v>
      </c>
      <c r="J14" s="100">
        <f t="shared" ref="J14:J21" si="1">G14</f>
        <v>18162784</v>
      </c>
      <c r="K14" s="100">
        <f t="shared" ref="K14:K21" si="2">F14+J14</f>
        <v>18162784</v>
      </c>
      <c r="L14" s="102"/>
    </row>
    <row r="15" spans="1:12" ht="12.75" customHeight="1">
      <c r="A15" s="23">
        <v>3</v>
      </c>
      <c r="B15" s="14" t="s">
        <v>297</v>
      </c>
      <c r="C15" s="100">
        <v>2622000</v>
      </c>
      <c r="D15" s="100">
        <v>0</v>
      </c>
      <c r="E15" s="100">
        <v>0</v>
      </c>
      <c r="F15" s="100">
        <f t="shared" si="0"/>
        <v>2622000</v>
      </c>
      <c r="G15" s="100">
        <v>14108249</v>
      </c>
      <c r="H15" s="102">
        <v>0</v>
      </c>
      <c r="I15" s="102">
        <v>0</v>
      </c>
      <c r="J15" s="100">
        <f t="shared" si="1"/>
        <v>14108249</v>
      </c>
      <c r="K15" s="100">
        <f t="shared" si="2"/>
        <v>16730249</v>
      </c>
      <c r="L15" s="102"/>
    </row>
    <row r="16" spans="1:12" ht="12.75" customHeight="1">
      <c r="A16" s="23">
        <v>4</v>
      </c>
      <c r="B16" s="14" t="s">
        <v>298</v>
      </c>
      <c r="C16" s="100">
        <v>2621000</v>
      </c>
      <c r="D16" s="100">
        <v>0</v>
      </c>
      <c r="E16" s="100">
        <v>0</v>
      </c>
      <c r="F16" s="100">
        <f t="shared" si="0"/>
        <v>2621000</v>
      </c>
      <c r="G16" s="100">
        <v>6543768</v>
      </c>
      <c r="H16" s="102">
        <v>0</v>
      </c>
      <c r="I16" s="102">
        <v>0</v>
      </c>
      <c r="J16" s="100">
        <f t="shared" si="1"/>
        <v>6543768</v>
      </c>
      <c r="K16" s="100">
        <f t="shared" si="2"/>
        <v>9164768</v>
      </c>
      <c r="L16" s="102"/>
    </row>
    <row r="17" spans="1:12" ht="12.75" customHeight="1">
      <c r="A17" s="23">
        <v>5</v>
      </c>
      <c r="B17" s="103" t="s">
        <v>299</v>
      </c>
      <c r="C17" s="100">
        <v>2625000</v>
      </c>
      <c r="D17" s="100">
        <v>0</v>
      </c>
      <c r="E17" s="100">
        <v>0</v>
      </c>
      <c r="F17" s="100">
        <f t="shared" si="0"/>
        <v>2625000</v>
      </c>
      <c r="G17" s="100">
        <v>745056</v>
      </c>
      <c r="H17" s="102">
        <v>0</v>
      </c>
      <c r="I17" s="102">
        <v>0</v>
      </c>
      <c r="J17" s="100">
        <f t="shared" si="1"/>
        <v>745056</v>
      </c>
      <c r="K17" s="100">
        <f t="shared" si="2"/>
        <v>3370056</v>
      </c>
      <c r="L17" s="102"/>
    </row>
    <row r="18" spans="1:12" ht="12.75" customHeight="1">
      <c r="A18" s="23">
        <v>6</v>
      </c>
      <c r="B18" s="103" t="s">
        <v>300</v>
      </c>
      <c r="C18" s="100">
        <v>2625000</v>
      </c>
      <c r="D18" s="100">
        <v>0</v>
      </c>
      <c r="E18" s="100">
        <v>0</v>
      </c>
      <c r="F18" s="100">
        <f t="shared" si="0"/>
        <v>2625000</v>
      </c>
      <c r="G18" s="100">
        <v>14951777</v>
      </c>
      <c r="H18" s="102">
        <v>0</v>
      </c>
      <c r="I18" s="102">
        <v>0</v>
      </c>
      <c r="J18" s="100">
        <f t="shared" si="1"/>
        <v>14951777</v>
      </c>
      <c r="K18" s="100">
        <f t="shared" si="2"/>
        <v>17576777</v>
      </c>
      <c r="L18" s="102"/>
    </row>
    <row r="19" spans="1:12" ht="12.75" customHeight="1">
      <c r="A19" s="23">
        <v>7</v>
      </c>
      <c r="B19" s="103" t="s">
        <v>301</v>
      </c>
      <c r="C19" s="100">
        <v>2622000</v>
      </c>
      <c r="D19" s="100">
        <v>0</v>
      </c>
      <c r="E19" s="100"/>
      <c r="F19" s="100">
        <f t="shared" si="0"/>
        <v>2622000</v>
      </c>
      <c r="G19" s="100">
        <v>42135535</v>
      </c>
      <c r="H19" s="102">
        <v>0</v>
      </c>
      <c r="I19" s="102">
        <v>0</v>
      </c>
      <c r="J19" s="100">
        <f t="shared" si="1"/>
        <v>42135535</v>
      </c>
      <c r="K19" s="100">
        <f t="shared" si="2"/>
        <v>44757535</v>
      </c>
      <c r="L19" s="102"/>
    </row>
    <row r="20" spans="1:12" ht="12.75" customHeight="1">
      <c r="A20" s="23">
        <v>8</v>
      </c>
      <c r="B20" s="103" t="s">
        <v>302</v>
      </c>
      <c r="C20" s="100">
        <v>2622000</v>
      </c>
      <c r="D20" s="100">
        <v>0</v>
      </c>
      <c r="E20" s="100">
        <v>0</v>
      </c>
      <c r="F20" s="100">
        <f t="shared" si="0"/>
        <v>2622000</v>
      </c>
      <c r="G20" s="100">
        <v>19220258</v>
      </c>
      <c r="H20" s="102">
        <v>0</v>
      </c>
      <c r="I20" s="102">
        <v>0</v>
      </c>
      <c r="J20" s="100">
        <f t="shared" si="1"/>
        <v>19220258</v>
      </c>
      <c r="K20" s="100">
        <f t="shared" si="2"/>
        <v>21842258</v>
      </c>
      <c r="L20" s="102"/>
    </row>
    <row r="21" spans="1:12" ht="12.75" customHeight="1">
      <c r="A21" s="23">
        <v>9</v>
      </c>
      <c r="B21" s="103" t="s">
        <v>303</v>
      </c>
      <c r="C21" s="102">
        <v>2615000</v>
      </c>
      <c r="D21" s="100">
        <v>0</v>
      </c>
      <c r="E21" s="100">
        <v>0</v>
      </c>
      <c r="F21" s="102">
        <f t="shared" si="0"/>
        <v>2615000</v>
      </c>
      <c r="G21" s="100">
        <v>7530330</v>
      </c>
      <c r="H21" s="102">
        <v>0</v>
      </c>
      <c r="I21" s="102">
        <v>0</v>
      </c>
      <c r="J21" s="100">
        <f t="shared" si="1"/>
        <v>7530330</v>
      </c>
      <c r="K21" s="100">
        <f t="shared" si="2"/>
        <v>10145330</v>
      </c>
      <c r="L21" s="102"/>
    </row>
    <row r="22" spans="1:12" ht="12.75" customHeight="1">
      <c r="A22" s="28" t="s">
        <v>16</v>
      </c>
      <c r="B22" s="103"/>
      <c r="C22" s="102">
        <f t="shared" ref="C22:L22" si="3">SUM(C13:C21)</f>
        <v>20974000</v>
      </c>
      <c r="D22" s="102">
        <f t="shared" si="3"/>
        <v>0</v>
      </c>
      <c r="E22" s="102">
        <f t="shared" si="3"/>
        <v>0</v>
      </c>
      <c r="F22" s="102">
        <f t="shared" si="3"/>
        <v>20974000</v>
      </c>
      <c r="G22" s="102">
        <f>SUM(G13:G21)</f>
        <v>158228179</v>
      </c>
      <c r="H22" s="102">
        <f t="shared" si="3"/>
        <v>0</v>
      </c>
      <c r="I22" s="102">
        <f t="shared" si="3"/>
        <v>0</v>
      </c>
      <c r="J22" s="102">
        <f t="shared" si="3"/>
        <v>158228179</v>
      </c>
      <c r="K22" s="102">
        <f t="shared" si="3"/>
        <v>179202179</v>
      </c>
      <c r="L22" s="102">
        <f t="shared" si="3"/>
        <v>0</v>
      </c>
    </row>
    <row r="23" spans="1:12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customHeight="1">
      <c r="A24" s="104" t="s">
        <v>304</v>
      </c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5.75" customHeight="1">
      <c r="A25" s="421" t="s">
        <v>305</v>
      </c>
      <c r="B25" s="343"/>
      <c r="C25" s="343"/>
      <c r="D25" s="343"/>
      <c r="E25" s="343"/>
      <c r="F25" s="343"/>
      <c r="G25" s="343"/>
      <c r="H25" s="343"/>
      <c r="I25" s="343"/>
      <c r="J25" s="343"/>
      <c r="K25" s="1"/>
      <c r="L25" s="1"/>
    </row>
    <row r="26" spans="1:12" ht="15.75" customHeight="1">
      <c r="A26" s="421" t="s">
        <v>306</v>
      </c>
      <c r="B26" s="343"/>
      <c r="C26" s="343"/>
      <c r="D26" s="343"/>
      <c r="E26" s="68"/>
      <c r="F26" s="68"/>
      <c r="G26" s="68"/>
      <c r="H26" s="68"/>
      <c r="I26" s="68"/>
      <c r="J26" s="68"/>
      <c r="K26" s="1"/>
      <c r="L26" s="1"/>
    </row>
    <row r="27" spans="1:12" ht="15.75" customHeight="1">
      <c r="A27" s="421" t="s">
        <v>307</v>
      </c>
      <c r="B27" s="343"/>
      <c r="C27" s="343"/>
      <c r="D27" s="343"/>
      <c r="E27" s="421"/>
      <c r="F27" s="343"/>
      <c r="G27" s="343"/>
      <c r="H27" s="343"/>
      <c r="I27" s="421"/>
      <c r="J27" s="343"/>
      <c r="K27" s="1"/>
      <c r="L27" s="1"/>
    </row>
    <row r="28" spans="1:12" ht="13.5" customHeight="1">
      <c r="A28" s="422"/>
      <c r="B28" s="343"/>
      <c r="C28" s="343"/>
      <c r="D28" s="343"/>
      <c r="E28" s="343"/>
      <c r="F28" s="343"/>
      <c r="G28" s="343"/>
      <c r="H28" s="343"/>
      <c r="I28" s="421"/>
      <c r="J28" s="343"/>
      <c r="K28" s="1"/>
      <c r="L28" s="1"/>
    </row>
    <row r="29" spans="1:12" ht="15.75" customHeight="1">
      <c r="A29" s="105"/>
      <c r="B29" s="106"/>
      <c r="C29" s="106"/>
      <c r="D29" s="106"/>
      <c r="E29" s="106"/>
      <c r="F29" s="106"/>
      <c r="G29" s="107"/>
      <c r="H29" s="106"/>
      <c r="I29" s="105"/>
      <c r="J29" s="105"/>
      <c r="K29" s="1"/>
      <c r="L29" s="1"/>
    </row>
    <row r="30" spans="1:12" ht="15.75" customHeight="1">
      <c r="A30" s="105"/>
      <c r="B30" s="106"/>
      <c r="C30" s="106"/>
      <c r="D30" s="106"/>
      <c r="E30" s="106"/>
      <c r="F30" s="106"/>
      <c r="G30" s="106">
        <v>16300000</v>
      </c>
      <c r="H30" s="106"/>
      <c r="I30" s="105"/>
      <c r="J30" s="105"/>
      <c r="K30" s="1"/>
      <c r="L30" s="1"/>
    </row>
    <row r="31" spans="1:12" ht="15.75" customHeight="1">
      <c r="A31" s="105"/>
      <c r="B31" s="106"/>
      <c r="C31" s="108"/>
      <c r="D31" s="106"/>
      <c r="E31" s="106"/>
      <c r="F31" s="107"/>
      <c r="G31" s="106">
        <f>G30*40%</f>
        <v>6520000</v>
      </c>
      <c r="H31" s="106"/>
      <c r="I31" s="105"/>
      <c r="J31" s="105"/>
      <c r="K31" s="1"/>
      <c r="L31" s="1"/>
    </row>
    <row r="32" spans="1:12" ht="15.75" customHeight="1">
      <c r="A32" s="2"/>
      <c r="B32" s="2"/>
      <c r="C32" s="108"/>
      <c r="D32" s="2"/>
      <c r="E32" s="2"/>
      <c r="F32" s="1"/>
      <c r="G32" s="1">
        <f>SUM(G30:G31)</f>
        <v>22820000</v>
      </c>
      <c r="H32" s="1"/>
      <c r="I32" s="386" t="s">
        <v>213</v>
      </c>
      <c r="J32" s="343"/>
      <c r="K32" s="343"/>
      <c r="L32" s="1"/>
    </row>
    <row r="33" spans="1:12" ht="15.75" customHeight="1">
      <c r="A33" s="2"/>
      <c r="B33" s="2"/>
      <c r="C33" s="2"/>
      <c r="D33" s="2"/>
      <c r="E33" s="2"/>
      <c r="F33" s="1"/>
      <c r="G33" s="1"/>
      <c r="H33" s="1"/>
      <c r="I33" s="420" t="s">
        <v>308</v>
      </c>
      <c r="J33" s="343"/>
      <c r="K33" s="343"/>
      <c r="L33" s="1"/>
    </row>
    <row r="34" spans="1:12" ht="12.75" customHeight="1">
      <c r="A34" s="335" t="s">
        <v>1040</v>
      </c>
      <c r="B34" s="1"/>
      <c r="C34" s="2"/>
      <c r="D34" s="2"/>
      <c r="E34" s="2"/>
      <c r="F34" s="1"/>
      <c r="G34" s="1"/>
      <c r="H34" s="1"/>
      <c r="I34" s="402" t="s">
        <v>215</v>
      </c>
      <c r="J34" s="343"/>
      <c r="K34" s="29"/>
      <c r="L34" s="1"/>
    </row>
    <row r="35" spans="1:12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</row>
    <row r="36" spans="1:1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1"/>
      <c r="B41" s="1"/>
      <c r="C41" s="1"/>
      <c r="D41" s="1"/>
      <c r="E41" s="1"/>
      <c r="F41" s="1"/>
      <c r="G41" s="1"/>
      <c r="H41" s="1">
        <v>42.01</v>
      </c>
      <c r="I41" s="1"/>
      <c r="J41" s="1"/>
      <c r="K41" s="1"/>
      <c r="L41" s="1"/>
    </row>
    <row r="42" spans="1:12" ht="12.75" customHeight="1">
      <c r="A42" s="1"/>
      <c r="B42" s="1"/>
      <c r="C42" s="1"/>
      <c r="D42" s="1"/>
      <c r="E42" s="1"/>
      <c r="F42" s="1"/>
      <c r="G42" s="1"/>
      <c r="H42" s="1">
        <v>35.630000000000003</v>
      </c>
      <c r="I42" s="1"/>
      <c r="J42" s="1"/>
      <c r="K42" s="1"/>
      <c r="L42" s="1"/>
    </row>
    <row r="43" spans="1:12" ht="12.75" customHeight="1">
      <c r="A43" s="1"/>
      <c r="B43" s="1"/>
      <c r="C43" s="1"/>
      <c r="D43" s="1"/>
      <c r="E43" s="1"/>
      <c r="F43" s="1"/>
      <c r="G43" s="1"/>
      <c r="H43" s="1">
        <f>SUM(H41:H42)</f>
        <v>77.64</v>
      </c>
      <c r="I43" s="1"/>
      <c r="J43" s="1">
        <v>35.630000000000003</v>
      </c>
      <c r="K43" s="1"/>
      <c r="L43" s="1">
        <v>32.75</v>
      </c>
    </row>
    <row r="44" spans="1:12" ht="12.75" customHeight="1">
      <c r="A44" s="1"/>
      <c r="B44" s="1"/>
      <c r="C44" s="1"/>
      <c r="D44" s="1"/>
      <c r="E44" s="1"/>
      <c r="F44" s="1"/>
      <c r="G44" s="1"/>
      <c r="H44" s="1"/>
      <c r="I44" s="1"/>
      <c r="J44" s="1">
        <v>32.75</v>
      </c>
      <c r="K44" s="1"/>
      <c r="L44" s="1">
        <v>42.01</v>
      </c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>
        <f>SUM(J43:J44)</f>
        <v>68.38</v>
      </c>
      <c r="K45" s="1"/>
      <c r="L45" s="1">
        <f>SUM(L43:L44)</f>
        <v>74.759999999999991</v>
      </c>
    </row>
    <row r="46" spans="1:1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customHeight="1">
      <c r="A47" s="1"/>
      <c r="B47" s="1"/>
      <c r="C47" s="1"/>
      <c r="D47" s="1"/>
      <c r="E47" s="1"/>
      <c r="F47" s="1"/>
      <c r="G47" s="1"/>
      <c r="H47" s="1">
        <v>74.67</v>
      </c>
      <c r="I47" s="1"/>
      <c r="J47" s="1"/>
      <c r="K47" s="1"/>
      <c r="L47" s="1"/>
    </row>
    <row r="48" spans="1:12" ht="12.75" customHeight="1">
      <c r="A48" s="1"/>
      <c r="B48" s="1"/>
      <c r="C48" s="1"/>
      <c r="D48" s="1"/>
      <c r="E48" s="1"/>
      <c r="F48" s="1"/>
      <c r="G48" s="1"/>
      <c r="H48" s="1">
        <f>H43-H47</f>
        <v>2.9699999999999989</v>
      </c>
      <c r="I48" s="1"/>
      <c r="J48" s="1"/>
      <c r="K48" s="1"/>
      <c r="L48" s="1"/>
    </row>
    <row r="49" spans="1:1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customHeight="1">
      <c r="A55" s="1"/>
      <c r="B55" s="1"/>
      <c r="C55" s="1"/>
      <c r="D55" s="1"/>
      <c r="E55" s="1"/>
      <c r="F55" s="1"/>
      <c r="G55" s="1"/>
      <c r="H55" s="1"/>
      <c r="I55" s="1" t="s">
        <v>246</v>
      </c>
      <c r="J55" s="1"/>
      <c r="K55" s="1"/>
      <c r="L55" s="1"/>
    </row>
    <row r="56" spans="1:1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mergeCells count="24">
    <mergeCell ref="K10:K11"/>
    <mergeCell ref="A8:C8"/>
    <mergeCell ref="A10:A11"/>
    <mergeCell ref="A1:K1"/>
    <mergeCell ref="A2:L2"/>
    <mergeCell ref="A4:L4"/>
    <mergeCell ref="K7:L7"/>
    <mergeCell ref="J9:L9"/>
    <mergeCell ref="L10:L11"/>
    <mergeCell ref="A7:C7"/>
    <mergeCell ref="A5:B5"/>
    <mergeCell ref="B10:B11"/>
    <mergeCell ref="C10:F10"/>
    <mergeCell ref="G10:J10"/>
    <mergeCell ref="I32:K32"/>
    <mergeCell ref="I33:K33"/>
    <mergeCell ref="I34:J34"/>
    <mergeCell ref="A25:J25"/>
    <mergeCell ref="A26:D26"/>
    <mergeCell ref="A27:D27"/>
    <mergeCell ref="E27:H27"/>
    <mergeCell ref="I27:J27"/>
    <mergeCell ref="A28:H28"/>
    <mergeCell ref="I28:J28"/>
  </mergeCells>
  <printOptions horizontalCentered="1"/>
  <pageMargins left="0.70866141732283505" right="0.70866141732283505" top="0.98622047199999996" bottom="0" header="0" footer="0"/>
  <pageSetup paperSize="9" scale="6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Q100"/>
  <sheetViews>
    <sheetView workbookViewId="0">
      <selection activeCell="A32" sqref="A32"/>
    </sheetView>
  </sheetViews>
  <sheetFormatPr defaultColWidth="12.5703125" defaultRowHeight="15" customHeight="1"/>
  <cols>
    <col min="1" max="1" width="4.7109375" customWidth="1"/>
    <col min="2" max="2" width="33.28515625" customWidth="1"/>
    <col min="3" max="11" width="7.85546875" customWidth="1"/>
    <col min="12" max="23" width="8" customWidth="1"/>
    <col min="24" max="43" width="9.140625" customWidth="1"/>
  </cols>
  <sheetData>
    <row r="1" spans="1:4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58" t="s">
        <v>1017</v>
      </c>
      <c r="P1" s="343"/>
      <c r="Q1" s="343"/>
      <c r="R1" s="343"/>
      <c r="S1" s="343"/>
      <c r="T1" s="343"/>
      <c r="U1" s="3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 customHeight="1">
      <c r="A2" s="1"/>
      <c r="B2" s="1"/>
      <c r="C2" s="1"/>
      <c r="D2" s="1"/>
      <c r="E2" s="1"/>
      <c r="F2" s="1"/>
      <c r="G2" s="15"/>
      <c r="H2" s="15"/>
      <c r="I2" s="6"/>
      <c r="J2" s="15" t="s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2.75" customHeight="1">
      <c r="A3" s="1"/>
      <c r="B3" s="1"/>
      <c r="C3" s="1"/>
      <c r="D3" s="1"/>
      <c r="E3" s="1"/>
      <c r="F3" s="15"/>
      <c r="G3" s="15"/>
      <c r="H3" s="1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.75" customHeight="1">
      <c r="A4" s="1"/>
      <c r="B4" s="454" t="s">
        <v>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2.75" customHeight="1">
      <c r="A6" s="1"/>
      <c r="B6" s="412" t="s">
        <v>1018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2.75" customHeight="1">
      <c r="A8" s="498" t="s">
        <v>1019</v>
      </c>
      <c r="B8" s="397"/>
      <c r="C8" s="39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2.75" customHeight="1">
      <c r="A9" s="209"/>
      <c r="B9" s="20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14" t="s">
        <v>254</v>
      </c>
      <c r="W9" s="39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2.75" customHeight="1">
      <c r="A10" s="535" t="s">
        <v>7</v>
      </c>
      <c r="B10" s="535" t="s">
        <v>222</v>
      </c>
      <c r="C10" s="537" t="s">
        <v>182</v>
      </c>
      <c r="D10" s="400"/>
      <c r="E10" s="400"/>
      <c r="F10" s="400"/>
      <c r="G10" s="400"/>
      <c r="H10" s="400"/>
      <c r="I10" s="400"/>
      <c r="J10" s="400"/>
      <c r="K10" s="401"/>
      <c r="L10" s="537" t="s">
        <v>183</v>
      </c>
      <c r="M10" s="400"/>
      <c r="N10" s="400"/>
      <c r="O10" s="400"/>
      <c r="P10" s="400"/>
      <c r="Q10" s="400"/>
      <c r="R10" s="400"/>
      <c r="S10" s="400"/>
      <c r="T10" s="401"/>
      <c r="U10" s="536" t="s">
        <v>1020</v>
      </c>
      <c r="V10" s="392"/>
      <c r="W10" s="393"/>
      <c r="X10" s="22"/>
      <c r="Y10" s="22"/>
      <c r="Z10" s="22"/>
      <c r="AA10" s="22"/>
      <c r="AB10" s="22"/>
      <c r="AC10" s="29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ht="12.75" customHeight="1">
      <c r="A11" s="390"/>
      <c r="B11" s="390"/>
      <c r="C11" s="533" t="s">
        <v>226</v>
      </c>
      <c r="D11" s="400"/>
      <c r="E11" s="401"/>
      <c r="F11" s="533" t="s">
        <v>227</v>
      </c>
      <c r="G11" s="400"/>
      <c r="H11" s="401"/>
      <c r="I11" s="533" t="s">
        <v>16</v>
      </c>
      <c r="J11" s="400"/>
      <c r="K11" s="401"/>
      <c r="L11" s="533" t="s">
        <v>226</v>
      </c>
      <c r="M11" s="400"/>
      <c r="N11" s="401"/>
      <c r="O11" s="533" t="s">
        <v>227</v>
      </c>
      <c r="P11" s="400"/>
      <c r="Q11" s="401"/>
      <c r="R11" s="533" t="s">
        <v>16</v>
      </c>
      <c r="S11" s="400"/>
      <c r="T11" s="401"/>
      <c r="U11" s="396"/>
      <c r="V11" s="397"/>
      <c r="W11" s="398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12.75" customHeight="1">
      <c r="A12" s="21"/>
      <c r="B12" s="21"/>
      <c r="C12" s="41" t="s">
        <v>261</v>
      </c>
      <c r="D12" s="292" t="s">
        <v>169</v>
      </c>
      <c r="E12" s="293" t="s">
        <v>170</v>
      </c>
      <c r="F12" s="41" t="s">
        <v>261</v>
      </c>
      <c r="G12" s="292" t="s">
        <v>169</v>
      </c>
      <c r="H12" s="293" t="s">
        <v>170</v>
      </c>
      <c r="I12" s="41" t="s">
        <v>261</v>
      </c>
      <c r="J12" s="292" t="s">
        <v>169</v>
      </c>
      <c r="K12" s="293" t="s">
        <v>170</v>
      </c>
      <c r="L12" s="41" t="s">
        <v>261</v>
      </c>
      <c r="M12" s="292" t="s">
        <v>169</v>
      </c>
      <c r="N12" s="293" t="s">
        <v>170</v>
      </c>
      <c r="O12" s="41" t="s">
        <v>261</v>
      </c>
      <c r="P12" s="292" t="s">
        <v>169</v>
      </c>
      <c r="Q12" s="293" t="s">
        <v>170</v>
      </c>
      <c r="R12" s="41" t="s">
        <v>261</v>
      </c>
      <c r="S12" s="292" t="s">
        <v>169</v>
      </c>
      <c r="T12" s="293" t="s">
        <v>170</v>
      </c>
      <c r="U12" s="21" t="s">
        <v>261</v>
      </c>
      <c r="V12" s="21" t="s">
        <v>169</v>
      </c>
      <c r="W12" s="21" t="s">
        <v>170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7</v>
      </c>
      <c r="G13" s="21">
        <v>8</v>
      </c>
      <c r="H13" s="21">
        <v>9</v>
      </c>
      <c r="I13" s="21">
        <v>11</v>
      </c>
      <c r="J13" s="21">
        <v>12</v>
      </c>
      <c r="K13" s="21">
        <v>13</v>
      </c>
      <c r="L13" s="21">
        <v>15</v>
      </c>
      <c r="M13" s="21">
        <v>16</v>
      </c>
      <c r="N13" s="21">
        <v>17</v>
      </c>
      <c r="O13" s="21">
        <v>19</v>
      </c>
      <c r="P13" s="21">
        <v>20</v>
      </c>
      <c r="Q13" s="21">
        <v>21</v>
      </c>
      <c r="R13" s="21">
        <v>23</v>
      </c>
      <c r="S13" s="21">
        <v>24</v>
      </c>
      <c r="T13" s="21">
        <v>25</v>
      </c>
      <c r="U13" s="21">
        <v>27</v>
      </c>
      <c r="V13" s="21">
        <v>28</v>
      </c>
      <c r="W13" s="21">
        <v>29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 customHeight="1">
      <c r="A14" s="534" t="s">
        <v>1021</v>
      </c>
      <c r="B14" s="40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36"/>
      <c r="V14" s="51"/>
      <c r="W14" s="5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 customHeight="1">
      <c r="A15" s="28">
        <v>1</v>
      </c>
      <c r="B15" s="44" t="s">
        <v>1022</v>
      </c>
      <c r="C15" s="294">
        <v>34.75</v>
      </c>
      <c r="D15" s="294">
        <v>0.55000000000000004</v>
      </c>
      <c r="E15" s="294">
        <v>3.2</v>
      </c>
      <c r="F15" s="25">
        <v>0</v>
      </c>
      <c r="G15" s="25">
        <v>0</v>
      </c>
      <c r="H15" s="25">
        <v>0</v>
      </c>
      <c r="I15" s="295">
        <f t="shared" ref="I15:K15" si="0">C15+F15</f>
        <v>34.75</v>
      </c>
      <c r="J15" s="295">
        <f t="shared" si="0"/>
        <v>0.55000000000000004</v>
      </c>
      <c r="K15" s="295">
        <f t="shared" si="0"/>
        <v>3.2</v>
      </c>
      <c r="L15" s="296">
        <v>34.25</v>
      </c>
      <c r="M15" s="296">
        <v>0.55000000000000004</v>
      </c>
      <c r="N15" s="296">
        <v>3.15</v>
      </c>
      <c r="O15" s="25">
        <v>0</v>
      </c>
      <c r="P15" s="25">
        <v>0</v>
      </c>
      <c r="Q15" s="25">
        <v>0</v>
      </c>
      <c r="R15" s="295">
        <f t="shared" ref="R15:T15" si="1">L15+O15</f>
        <v>34.25</v>
      </c>
      <c r="S15" s="295">
        <f t="shared" si="1"/>
        <v>0.55000000000000004</v>
      </c>
      <c r="T15" s="295">
        <f t="shared" si="1"/>
        <v>3.15</v>
      </c>
      <c r="U15" s="295">
        <f t="shared" ref="U15:W15" si="2">I15+R15</f>
        <v>69</v>
      </c>
      <c r="V15" s="295">
        <f t="shared" si="2"/>
        <v>1.1000000000000001</v>
      </c>
      <c r="W15" s="295">
        <f t="shared" si="2"/>
        <v>6.35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 customHeight="1">
      <c r="A16" s="28">
        <v>2</v>
      </c>
      <c r="B16" s="297" t="s">
        <v>1023</v>
      </c>
      <c r="C16" s="294">
        <v>467.34</v>
      </c>
      <c r="D16" s="294">
        <v>7.46</v>
      </c>
      <c r="E16" s="294">
        <v>43.03</v>
      </c>
      <c r="F16" s="25">
        <v>566.18100000000004</v>
      </c>
      <c r="G16" s="25">
        <v>13.167</v>
      </c>
      <c r="H16" s="25">
        <v>79.001999999999995</v>
      </c>
      <c r="I16" s="295">
        <f t="shared" ref="I16:K16" si="3">C16+F16</f>
        <v>1033.521</v>
      </c>
      <c r="J16" s="295">
        <f t="shared" si="3"/>
        <v>20.626999999999999</v>
      </c>
      <c r="K16" s="295">
        <f t="shared" si="3"/>
        <v>122.032</v>
      </c>
      <c r="L16" s="296">
        <v>460.09</v>
      </c>
      <c r="M16" s="296">
        <v>7.34</v>
      </c>
      <c r="N16" s="296">
        <v>42.36</v>
      </c>
      <c r="O16" s="25">
        <v>351.39600000000002</v>
      </c>
      <c r="P16" s="25">
        <v>8.1720000000000006</v>
      </c>
      <c r="Q16" s="25">
        <v>49.031999999999996</v>
      </c>
      <c r="R16" s="295">
        <f t="shared" ref="R16:T16" si="4">L16+O16</f>
        <v>811.48599999999999</v>
      </c>
      <c r="S16" s="295">
        <f t="shared" si="4"/>
        <v>15.512</v>
      </c>
      <c r="T16" s="295">
        <f t="shared" si="4"/>
        <v>91.391999999999996</v>
      </c>
      <c r="U16" s="295">
        <f t="shared" ref="U16:W16" si="5">I16+R16</f>
        <v>1845.0070000000001</v>
      </c>
      <c r="V16" s="295">
        <f t="shared" si="5"/>
        <v>36.138999999999996</v>
      </c>
      <c r="W16" s="295">
        <f t="shared" si="5"/>
        <v>213.42399999999998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>
      <c r="A17" s="28">
        <v>3</v>
      </c>
      <c r="B17" s="297" t="s">
        <v>241</v>
      </c>
      <c r="C17" s="294">
        <v>83.12</v>
      </c>
      <c r="D17" s="294">
        <v>1.33</v>
      </c>
      <c r="E17" s="294">
        <v>7.65</v>
      </c>
      <c r="F17" s="25">
        <v>52.804000000000002</v>
      </c>
      <c r="G17" s="25">
        <v>1.228</v>
      </c>
      <c r="H17" s="25">
        <v>7.3680000000000003</v>
      </c>
      <c r="I17" s="295">
        <f t="shared" ref="I17:K17" si="6">C17+F17</f>
        <v>135.92400000000001</v>
      </c>
      <c r="J17" s="295">
        <f t="shared" si="6"/>
        <v>2.5579999999999998</v>
      </c>
      <c r="K17" s="295">
        <f t="shared" si="6"/>
        <v>15.018000000000001</v>
      </c>
      <c r="L17" s="296">
        <v>64.66</v>
      </c>
      <c r="M17" s="296">
        <v>1.03</v>
      </c>
      <c r="N17" s="296">
        <v>5.95</v>
      </c>
      <c r="O17" s="25">
        <v>41.073599999999999</v>
      </c>
      <c r="P17" s="25">
        <v>0.95520000000000005</v>
      </c>
      <c r="Q17" s="25">
        <v>5.7312000000000003</v>
      </c>
      <c r="R17" s="295">
        <f t="shared" ref="R17:T17" si="7">L17+O17</f>
        <v>105.7336</v>
      </c>
      <c r="S17" s="295">
        <f t="shared" si="7"/>
        <v>1.9852000000000001</v>
      </c>
      <c r="T17" s="295">
        <f t="shared" si="7"/>
        <v>11.6812</v>
      </c>
      <c r="U17" s="295">
        <f t="shared" ref="U17:W17" si="8">I17+R17</f>
        <v>241.6576</v>
      </c>
      <c r="V17" s="295">
        <f t="shared" si="8"/>
        <v>4.5431999999999997</v>
      </c>
      <c r="W17" s="295">
        <f t="shared" si="8"/>
        <v>26.699200000000001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" customHeight="1">
      <c r="A18" s="28">
        <v>4</v>
      </c>
      <c r="B18" s="297" t="s">
        <v>239</v>
      </c>
      <c r="C18" s="294">
        <v>26.06</v>
      </c>
      <c r="D18" s="294">
        <v>0.42</v>
      </c>
      <c r="E18" s="294">
        <v>2.4</v>
      </c>
      <c r="F18" s="25">
        <v>0</v>
      </c>
      <c r="G18" s="25">
        <v>0</v>
      </c>
      <c r="H18" s="25">
        <v>0</v>
      </c>
      <c r="I18" s="295">
        <f t="shared" ref="I18:K18" si="9">C18+F18</f>
        <v>26.06</v>
      </c>
      <c r="J18" s="295">
        <f t="shared" si="9"/>
        <v>0.42</v>
      </c>
      <c r="K18" s="295">
        <f t="shared" si="9"/>
        <v>2.4</v>
      </c>
      <c r="L18" s="296">
        <v>25.69</v>
      </c>
      <c r="M18" s="296">
        <v>0.41</v>
      </c>
      <c r="N18" s="296">
        <v>2.37</v>
      </c>
      <c r="O18" s="25">
        <v>0</v>
      </c>
      <c r="P18" s="25">
        <v>0</v>
      </c>
      <c r="Q18" s="25">
        <v>0</v>
      </c>
      <c r="R18" s="295">
        <f t="shared" ref="R18:T18" si="10">L18+O18</f>
        <v>25.69</v>
      </c>
      <c r="S18" s="295">
        <f t="shared" si="10"/>
        <v>0.41</v>
      </c>
      <c r="T18" s="295">
        <f t="shared" si="10"/>
        <v>2.37</v>
      </c>
      <c r="U18" s="295">
        <f t="shared" ref="U18:W18" si="11">I18+R18</f>
        <v>51.75</v>
      </c>
      <c r="V18" s="295">
        <f t="shared" si="11"/>
        <v>0.83</v>
      </c>
      <c r="W18" s="295">
        <f t="shared" si="11"/>
        <v>4.7699999999999996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.75" customHeight="1">
      <c r="A19" s="28">
        <v>5</v>
      </c>
      <c r="B19" s="44" t="s">
        <v>240</v>
      </c>
      <c r="C19" s="294">
        <v>16.510000000000002</v>
      </c>
      <c r="D19" s="294">
        <v>0.26</v>
      </c>
      <c r="E19" s="294">
        <v>1.52</v>
      </c>
      <c r="F19" s="25">
        <v>0</v>
      </c>
      <c r="G19" s="25">
        <v>0</v>
      </c>
      <c r="H19" s="25">
        <v>0</v>
      </c>
      <c r="I19" s="295">
        <f t="shared" ref="I19:K19" si="12">C19+F19</f>
        <v>16.510000000000002</v>
      </c>
      <c r="J19" s="295">
        <f t="shared" si="12"/>
        <v>0.26</v>
      </c>
      <c r="K19" s="295">
        <f t="shared" si="12"/>
        <v>1.52</v>
      </c>
      <c r="L19" s="296">
        <v>15.78</v>
      </c>
      <c r="M19" s="296">
        <v>0.25</v>
      </c>
      <c r="N19" s="296">
        <v>1.45</v>
      </c>
      <c r="O19" s="25">
        <v>0</v>
      </c>
      <c r="P19" s="25">
        <v>0</v>
      </c>
      <c r="Q19" s="25">
        <v>0</v>
      </c>
      <c r="R19" s="295">
        <f t="shared" ref="R19:T19" si="13">L19+O19</f>
        <v>15.78</v>
      </c>
      <c r="S19" s="295">
        <f t="shared" si="13"/>
        <v>0.25</v>
      </c>
      <c r="T19" s="295">
        <f t="shared" si="13"/>
        <v>1.45</v>
      </c>
      <c r="U19" s="295">
        <f t="shared" ref="U19:W19" si="14">I19+R19</f>
        <v>32.29</v>
      </c>
      <c r="V19" s="295">
        <f t="shared" si="14"/>
        <v>0.51</v>
      </c>
      <c r="W19" s="295">
        <f t="shared" si="14"/>
        <v>2.9699999999999998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 customHeight="1">
      <c r="A20" s="534" t="s">
        <v>1024</v>
      </c>
      <c r="B20" s="40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 customHeight="1">
      <c r="A21" s="28">
        <v>6</v>
      </c>
      <c r="B21" s="44" t="s">
        <v>1025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.75" customHeight="1">
      <c r="A22" s="28">
        <v>7</v>
      </c>
      <c r="B22" s="44" t="s">
        <v>244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.75" customHeight="1">
      <c r="A23" s="28">
        <v>8</v>
      </c>
      <c r="B23" s="192" t="s">
        <v>1026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.75" customHeight="1">
      <c r="A24" s="28"/>
      <c r="B24" s="19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2.75" customHeight="1">
      <c r="A25" s="399" t="s">
        <v>16</v>
      </c>
      <c r="B25" s="401"/>
      <c r="C25" s="295">
        <f t="shared" ref="C25:W25" si="15">SUM(C15:C23)</f>
        <v>627.78</v>
      </c>
      <c r="D25" s="295">
        <f t="shared" si="15"/>
        <v>10.02</v>
      </c>
      <c r="E25" s="295">
        <f t="shared" si="15"/>
        <v>57.800000000000004</v>
      </c>
      <c r="F25" s="295">
        <f t="shared" si="15"/>
        <v>618.98500000000001</v>
      </c>
      <c r="G25" s="295">
        <f t="shared" si="15"/>
        <v>14.395</v>
      </c>
      <c r="H25" s="295">
        <f t="shared" si="15"/>
        <v>86.36999999999999</v>
      </c>
      <c r="I25" s="295">
        <f t="shared" si="15"/>
        <v>1246.7649999999999</v>
      </c>
      <c r="J25" s="295">
        <f t="shared" si="15"/>
        <v>24.415000000000003</v>
      </c>
      <c r="K25" s="295">
        <f t="shared" si="15"/>
        <v>144.17000000000002</v>
      </c>
      <c r="L25" s="295">
        <f t="shared" si="15"/>
        <v>600.47</v>
      </c>
      <c r="M25" s="295">
        <f t="shared" si="15"/>
        <v>9.58</v>
      </c>
      <c r="N25" s="295">
        <f t="shared" si="15"/>
        <v>55.28</v>
      </c>
      <c r="O25" s="295">
        <f t="shared" si="15"/>
        <v>392.46960000000001</v>
      </c>
      <c r="P25" s="295">
        <f t="shared" si="15"/>
        <v>9.1272000000000002</v>
      </c>
      <c r="Q25" s="295">
        <f t="shared" si="15"/>
        <v>54.763199999999998</v>
      </c>
      <c r="R25" s="295">
        <f t="shared" si="15"/>
        <v>992.93960000000004</v>
      </c>
      <c r="S25" s="295">
        <f t="shared" si="15"/>
        <v>18.7072</v>
      </c>
      <c r="T25" s="295">
        <f t="shared" si="15"/>
        <v>110.04320000000001</v>
      </c>
      <c r="U25" s="295">
        <f t="shared" si="15"/>
        <v>2239.7046</v>
      </c>
      <c r="V25" s="295">
        <f t="shared" si="15"/>
        <v>43.122199999999992</v>
      </c>
      <c r="W25" s="295">
        <f t="shared" si="15"/>
        <v>254.21319999999997</v>
      </c>
      <c r="X25" s="1"/>
      <c r="Y25" s="12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2.75" customHeight="1">
      <c r="A26" s="9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2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2.75" customHeight="1">
      <c r="A28" s="1"/>
      <c r="B28" s="1" t="s">
        <v>164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2.75" customHeight="1">
      <c r="A30" s="490"/>
      <c r="B30" s="343"/>
      <c r="C30" s="343"/>
      <c r="D30" s="343"/>
      <c r="E30" s="343"/>
      <c r="F30" s="343"/>
      <c r="G30" s="343"/>
      <c r="H30" s="343"/>
      <c r="I30" s="343"/>
      <c r="J30" s="9"/>
      <c r="K30" s="9"/>
      <c r="L30" s="9"/>
      <c r="M30" s="9"/>
      <c r="N30" s="9"/>
      <c r="O30" s="490"/>
      <c r="P30" s="343"/>
      <c r="Q30" s="343"/>
      <c r="R30" s="343"/>
      <c r="S30" s="343"/>
      <c r="T30" s="343"/>
      <c r="U30" s="34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2.75" customHeight="1">
      <c r="A32" s="335" t="s">
        <v>1040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491" t="s">
        <v>23</v>
      </c>
      <c r="S32" s="343"/>
      <c r="T32" s="343"/>
      <c r="U32" s="34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2.75" customHeight="1">
      <c r="A33" s="434" t="s">
        <v>213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2.75" customHeight="1">
      <c r="A34" s="434" t="s">
        <v>348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8" t="s">
        <v>215</v>
      </c>
      <c r="S35" s="343"/>
      <c r="T35" s="343"/>
      <c r="U35" s="343"/>
      <c r="V35" s="343"/>
      <c r="W35" s="34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</sheetData>
  <mergeCells count="25">
    <mergeCell ref="B6:U6"/>
    <mergeCell ref="A8:C8"/>
    <mergeCell ref="B4:U4"/>
    <mergeCell ref="R11:T11"/>
    <mergeCell ref="R35:W35"/>
    <mergeCell ref="O30:U30"/>
    <mergeCell ref="R32:U32"/>
    <mergeCell ref="C10:K10"/>
    <mergeCell ref="L10:T10"/>
    <mergeCell ref="O1:U1"/>
    <mergeCell ref="O11:Q11"/>
    <mergeCell ref="A33:U33"/>
    <mergeCell ref="A34:U34"/>
    <mergeCell ref="C11:E11"/>
    <mergeCell ref="F11:H11"/>
    <mergeCell ref="I11:K11"/>
    <mergeCell ref="L11:N11"/>
    <mergeCell ref="A30:I30"/>
    <mergeCell ref="A25:B25"/>
    <mergeCell ref="A20:B20"/>
    <mergeCell ref="A14:B14"/>
    <mergeCell ref="A10:A11"/>
    <mergeCell ref="B10:B11"/>
    <mergeCell ref="U10:W11"/>
    <mergeCell ref="V9:W9"/>
  </mergeCells>
  <printOptions horizontalCentered="1"/>
  <pageMargins left="0.70866141732283472" right="0.70866141732283472" top="0.23622047244094491" bottom="0" header="0" footer="0"/>
  <pageSetup paperSize="9" scale="51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1" sqref="A21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1.85546875" customWidth="1"/>
    <col min="6" max="6" width="12.140625" customWidth="1"/>
    <col min="7" max="7" width="13.42578125" customWidth="1"/>
    <col min="8" max="8" width="14.5703125" customWidth="1"/>
    <col min="9" max="9" width="12.5703125" customWidth="1"/>
    <col min="10" max="10" width="14" customWidth="1"/>
    <col min="11" max="11" width="10.7109375" customWidth="1"/>
    <col min="12" max="12" width="11.5703125" customWidth="1"/>
    <col min="13" max="16" width="9.140625" customWidth="1"/>
  </cols>
  <sheetData>
    <row r="1" spans="1:16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1027</v>
      </c>
      <c r="K1" s="1"/>
      <c r="L1" s="1"/>
      <c r="M1" s="1"/>
      <c r="N1" s="1"/>
      <c r="O1" s="1"/>
      <c r="P1" s="1"/>
    </row>
    <row r="2" spans="1:16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  <c r="O2" s="1"/>
      <c r="P2" s="1"/>
    </row>
    <row r="3" spans="1:1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  <c r="O3" s="1"/>
      <c r="P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443" t="s">
        <v>1028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</row>
    <row r="6" spans="1:16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  <c r="O6" s="1"/>
      <c r="P6" s="1"/>
    </row>
    <row r="7" spans="1:1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388" t="s">
        <v>1029</v>
      </c>
      <c r="B8" s="343"/>
      <c r="C8" s="12"/>
      <c r="D8" s="1"/>
      <c r="E8" s="1"/>
      <c r="F8" s="1"/>
      <c r="G8" s="1"/>
      <c r="H8" s="430"/>
      <c r="I8" s="397"/>
      <c r="J8" s="397"/>
      <c r="K8" s="397"/>
      <c r="L8" s="397"/>
      <c r="M8" s="1"/>
      <c r="N8" s="1"/>
      <c r="O8" s="1"/>
      <c r="P8" s="1"/>
    </row>
    <row r="9" spans="1:16" ht="18" customHeight="1">
      <c r="A9" s="436" t="s">
        <v>7</v>
      </c>
      <c r="B9" s="436" t="s">
        <v>533</v>
      </c>
      <c r="C9" s="447" t="s">
        <v>1030</v>
      </c>
      <c r="D9" s="401"/>
      <c r="E9" s="447" t="s">
        <v>238</v>
      </c>
      <c r="F9" s="401"/>
      <c r="G9" s="447" t="s">
        <v>1031</v>
      </c>
      <c r="H9" s="401"/>
      <c r="I9" s="447" t="s">
        <v>239</v>
      </c>
      <c r="J9" s="401"/>
      <c r="K9" s="447" t="s">
        <v>240</v>
      </c>
      <c r="L9" s="401"/>
      <c r="M9" s="1"/>
      <c r="N9" s="1"/>
      <c r="O9" s="14"/>
      <c r="P9" s="1"/>
    </row>
    <row r="10" spans="1:16" ht="44.25" customHeight="1">
      <c r="A10" s="390"/>
      <c r="B10" s="390"/>
      <c r="C10" s="19" t="s">
        <v>1032</v>
      </c>
      <c r="D10" s="19" t="s">
        <v>1033</v>
      </c>
      <c r="E10" s="19" t="s">
        <v>1034</v>
      </c>
      <c r="F10" s="19" t="s">
        <v>1035</v>
      </c>
      <c r="G10" s="19" t="s">
        <v>1034</v>
      </c>
      <c r="H10" s="19" t="s">
        <v>1035</v>
      </c>
      <c r="I10" s="19" t="s">
        <v>1032</v>
      </c>
      <c r="J10" s="19" t="s">
        <v>1033</v>
      </c>
      <c r="K10" s="19" t="s">
        <v>1032</v>
      </c>
      <c r="L10" s="19" t="s">
        <v>1033</v>
      </c>
      <c r="M10" s="1"/>
      <c r="N10" s="1"/>
      <c r="O10" s="1"/>
      <c r="P10" s="1"/>
    </row>
    <row r="11" spans="1:16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"/>
      <c r="N11" s="1"/>
      <c r="O11" s="1"/>
      <c r="P11" s="1"/>
    </row>
    <row r="12" spans="1:16" ht="12.75" customHeight="1">
      <c r="A12" s="136"/>
      <c r="B12" s="1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/>
      <c r="N12" s="1"/>
      <c r="O12" s="1"/>
      <c r="P12" s="1"/>
    </row>
    <row r="13" spans="1:16" ht="12.75" customHeight="1">
      <c r="A13" s="63">
        <v>1</v>
      </c>
      <c r="B13" s="66" t="s">
        <v>327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"/>
      <c r="N13" s="1"/>
      <c r="O13" s="1"/>
      <c r="P13" s="1"/>
    </row>
    <row r="14" spans="1:16" ht="12.75" customHeight="1">
      <c r="A14" s="63"/>
      <c r="B14" s="66"/>
      <c r="C14" s="28"/>
      <c r="D14" s="28"/>
      <c r="E14" s="28" t="s">
        <v>164</v>
      </c>
      <c r="F14" s="28"/>
      <c r="G14" s="28"/>
      <c r="H14" s="28"/>
      <c r="I14" s="28"/>
      <c r="J14" s="28"/>
      <c r="K14" s="28"/>
      <c r="L14" s="28"/>
      <c r="M14" s="1"/>
      <c r="N14" s="1"/>
      <c r="O14" s="1"/>
      <c r="P14" s="1"/>
    </row>
    <row r="15" spans="1:16" ht="12.75" customHeight="1">
      <c r="A15" s="63">
        <v>2</v>
      </c>
      <c r="B15" s="66" t="s">
        <v>328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"/>
      <c r="N15" s="1"/>
      <c r="O15" s="1"/>
      <c r="P15" s="1"/>
    </row>
    <row r="16" spans="1:16" ht="12.75" customHeight="1">
      <c r="A16" s="185"/>
      <c r="B16" s="18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"/>
      <c r="N16" s="1"/>
      <c r="O16" s="1"/>
      <c r="P16" s="1"/>
    </row>
    <row r="17" spans="1:16" ht="12.75" customHeight="1">
      <c r="A17" s="51" t="s">
        <v>16</v>
      </c>
      <c r="B17" s="51"/>
      <c r="C17" s="28">
        <f t="shared" ref="C17:L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1"/>
      <c r="N17" s="1"/>
      <c r="O17" s="1"/>
      <c r="P17" s="1"/>
    </row>
    <row r="18" spans="1:16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9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9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335" t="s">
        <v>1040</v>
      </c>
      <c r="B21" s="2"/>
      <c r="C21" s="2"/>
      <c r="D21" s="2"/>
      <c r="E21" s="2"/>
      <c r="F21" s="2"/>
      <c r="G21" s="2"/>
      <c r="H21" s="1"/>
      <c r="I21" s="386" t="s">
        <v>23</v>
      </c>
      <c r="J21" s="343"/>
      <c r="K21" s="1"/>
      <c r="L21" s="1"/>
      <c r="M21" s="1"/>
      <c r="N21" s="1"/>
      <c r="O21" s="1"/>
      <c r="P21" s="1"/>
    </row>
    <row r="22" spans="1:16" ht="12.75" customHeight="1">
      <c r="A22" s="445" t="s">
        <v>1036</v>
      </c>
      <c r="B22" s="343"/>
      <c r="C22" s="343"/>
      <c r="D22" s="343"/>
      <c r="E22" s="343"/>
      <c r="F22" s="343"/>
      <c r="G22" s="343"/>
      <c r="H22" s="343"/>
      <c r="I22" s="343"/>
      <c r="J22" s="343"/>
      <c r="K22" s="1"/>
      <c r="L22" s="1"/>
      <c r="M22" s="1"/>
      <c r="N22" s="1"/>
      <c r="O22" s="1"/>
      <c r="P22" s="1"/>
    </row>
    <row r="23" spans="1:16" ht="12.75" customHeight="1">
      <c r="A23" s="56"/>
      <c r="B23" s="56"/>
      <c r="C23" s="56"/>
      <c r="D23" s="56"/>
      <c r="E23" s="56"/>
      <c r="F23" s="56"/>
      <c r="G23" s="56"/>
      <c r="H23" s="386" t="s">
        <v>396</v>
      </c>
      <c r="I23" s="343"/>
      <c r="J23" s="343"/>
      <c r="K23" s="343"/>
      <c r="L23" s="1"/>
      <c r="M23" s="1"/>
      <c r="N23" s="1"/>
      <c r="O23" s="1"/>
      <c r="P23" s="1"/>
    </row>
    <row r="24" spans="1:16" ht="12.75" customHeight="1">
      <c r="A24" s="2"/>
      <c r="B24" s="2"/>
      <c r="C24" s="2"/>
      <c r="D24" s="1"/>
      <c r="E24" s="2"/>
      <c r="F24" s="1"/>
      <c r="G24" s="1"/>
      <c r="H24" s="388" t="s">
        <v>215</v>
      </c>
      <c r="I24" s="343"/>
      <c r="J24" s="343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49"/>
      <c r="B28" s="343"/>
      <c r="C28" s="343"/>
      <c r="D28" s="343"/>
      <c r="E28" s="343"/>
      <c r="F28" s="343"/>
      <c r="G28" s="343"/>
      <c r="H28" s="343"/>
      <c r="I28" s="343"/>
      <c r="J28" s="343"/>
      <c r="K28" s="1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449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9">
    <mergeCell ref="A30:J30"/>
    <mergeCell ref="A28:J28"/>
    <mergeCell ref="H23:K23"/>
    <mergeCell ref="A9:A10"/>
    <mergeCell ref="H24:J24"/>
    <mergeCell ref="E9:F9"/>
    <mergeCell ref="G9:H9"/>
    <mergeCell ref="K9:L9"/>
    <mergeCell ref="B9:B10"/>
    <mergeCell ref="C9:D9"/>
    <mergeCell ref="I9:J9"/>
    <mergeCell ref="I21:J21"/>
    <mergeCell ref="A22:J22"/>
    <mergeCell ref="E1:I1"/>
    <mergeCell ref="A2:J2"/>
    <mergeCell ref="A3:J3"/>
    <mergeCell ref="A8:B8"/>
    <mergeCell ref="A5:L5"/>
    <mergeCell ref="H8:L8"/>
  </mergeCells>
  <printOptions horizontalCentered="1"/>
  <pageMargins left="0.70866141732283472" right="0.70866141732283472" top="0.23622047244094491" bottom="0" header="0" footer="0"/>
  <pageSetup paperSize="9" scale="76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workbookViewId="0">
      <selection activeCell="A21" sqref="A21"/>
    </sheetView>
  </sheetViews>
  <sheetFormatPr defaultColWidth="12.5703125" defaultRowHeight="15" customHeight="1"/>
  <cols>
    <col min="1" max="1" width="7.42578125" customWidth="1"/>
    <col min="2" max="2" width="17.140625" customWidth="1"/>
    <col min="3" max="3" width="11" customWidth="1"/>
    <col min="4" max="4" width="10" customWidth="1"/>
    <col min="5" max="5" width="11.85546875" customWidth="1"/>
    <col min="6" max="6" width="12.140625" customWidth="1"/>
    <col min="7" max="7" width="13.42578125" customWidth="1"/>
    <col min="8" max="8" width="14.5703125" customWidth="1"/>
    <col min="9" max="9" width="12" customWidth="1"/>
    <col min="10" max="10" width="13.140625" customWidth="1"/>
    <col min="11" max="11" width="12.140625" customWidth="1"/>
    <col min="12" max="12" width="12" customWidth="1"/>
    <col min="13" max="16" width="9.140625" customWidth="1"/>
  </cols>
  <sheetData>
    <row r="1" spans="1:16" ht="12.75" customHeight="1">
      <c r="A1" s="1"/>
      <c r="B1" s="1"/>
      <c r="C1" s="1"/>
      <c r="D1" s="1"/>
      <c r="E1" s="402"/>
      <c r="F1" s="343"/>
      <c r="G1" s="343"/>
      <c r="H1" s="343"/>
      <c r="I1" s="343"/>
      <c r="J1" s="139" t="s">
        <v>1037</v>
      </c>
      <c r="K1" s="1"/>
      <c r="L1" s="1"/>
      <c r="M1" s="1"/>
      <c r="N1" s="1"/>
      <c r="O1" s="1"/>
      <c r="P1" s="1"/>
    </row>
    <row r="2" spans="1:16" ht="12.75" customHeight="1">
      <c r="A2" s="442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1"/>
      <c r="L2" s="1"/>
      <c r="M2" s="1"/>
      <c r="N2" s="1"/>
      <c r="O2" s="1"/>
      <c r="P2" s="1"/>
    </row>
    <row r="3" spans="1:16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1"/>
      <c r="L3" s="1"/>
      <c r="M3" s="1"/>
      <c r="N3" s="1"/>
      <c r="O3" s="1"/>
      <c r="P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443" t="s">
        <v>1038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1"/>
      <c r="N5" s="1"/>
      <c r="O5" s="1"/>
      <c r="P5" s="1"/>
    </row>
    <row r="6" spans="1:16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 s="1"/>
      <c r="O6" s="1"/>
      <c r="P6" s="1"/>
    </row>
    <row r="7" spans="1:1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388" t="s">
        <v>1029</v>
      </c>
      <c r="B8" s="343"/>
      <c r="C8" s="12"/>
      <c r="D8" s="1"/>
      <c r="E8" s="1"/>
      <c r="F8" s="1"/>
      <c r="G8" s="1"/>
      <c r="H8" s="430"/>
      <c r="I8" s="397"/>
      <c r="J8" s="397"/>
      <c r="K8" s="397"/>
      <c r="L8" s="397"/>
      <c r="M8" s="1"/>
      <c r="N8" s="1"/>
      <c r="O8" s="1"/>
      <c r="P8" s="1"/>
    </row>
    <row r="9" spans="1:16" ht="21" customHeight="1">
      <c r="A9" s="436" t="s">
        <v>7</v>
      </c>
      <c r="B9" s="436" t="s">
        <v>533</v>
      </c>
      <c r="C9" s="447" t="s">
        <v>1030</v>
      </c>
      <c r="D9" s="401"/>
      <c r="E9" s="447" t="s">
        <v>238</v>
      </c>
      <c r="F9" s="401"/>
      <c r="G9" s="447" t="s">
        <v>1031</v>
      </c>
      <c r="H9" s="401"/>
      <c r="I9" s="447" t="s">
        <v>239</v>
      </c>
      <c r="J9" s="401"/>
      <c r="K9" s="447" t="s">
        <v>240</v>
      </c>
      <c r="L9" s="401"/>
      <c r="M9" s="1"/>
      <c r="N9" s="1"/>
      <c r="O9" s="14"/>
      <c r="P9" s="1"/>
    </row>
    <row r="10" spans="1:16" ht="45" customHeight="1">
      <c r="A10" s="390"/>
      <c r="B10" s="390"/>
      <c r="C10" s="19" t="s">
        <v>1032</v>
      </c>
      <c r="D10" s="19" t="s">
        <v>1033</v>
      </c>
      <c r="E10" s="19" t="s">
        <v>1034</v>
      </c>
      <c r="F10" s="19" t="s">
        <v>1035</v>
      </c>
      <c r="G10" s="19" t="s">
        <v>1034</v>
      </c>
      <c r="H10" s="19" t="s">
        <v>1035</v>
      </c>
      <c r="I10" s="19" t="s">
        <v>1032</v>
      </c>
      <c r="J10" s="19" t="s">
        <v>1033</v>
      </c>
      <c r="K10" s="19" t="s">
        <v>1032</v>
      </c>
      <c r="L10" s="19" t="s">
        <v>1033</v>
      </c>
      <c r="M10" s="1"/>
      <c r="N10" s="1"/>
      <c r="O10" s="1"/>
      <c r="P10" s="1"/>
    </row>
    <row r="11" spans="1:16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"/>
      <c r="N11" s="1"/>
      <c r="O11" s="1"/>
      <c r="P11" s="1"/>
    </row>
    <row r="12" spans="1:16" ht="12.75" customHeight="1">
      <c r="A12" s="136"/>
      <c r="B12" s="1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/>
      <c r="N12" s="1"/>
      <c r="O12" s="1"/>
      <c r="P12" s="1"/>
    </row>
    <row r="13" spans="1:16" ht="12.75" customHeight="1">
      <c r="A13" s="63">
        <v>1</v>
      </c>
      <c r="B13" s="66" t="s">
        <v>327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"/>
      <c r="N13" s="1"/>
      <c r="O13" s="1"/>
      <c r="P13" s="1"/>
    </row>
    <row r="14" spans="1:16" ht="12.75" customHeight="1">
      <c r="A14" s="63"/>
      <c r="B14" s="66"/>
      <c r="C14" s="28"/>
      <c r="D14" s="28"/>
      <c r="E14" s="28" t="s">
        <v>164</v>
      </c>
      <c r="F14" s="28"/>
      <c r="G14" s="28"/>
      <c r="H14" s="28"/>
      <c r="I14" s="28"/>
      <c r="J14" s="28"/>
      <c r="K14" s="28"/>
      <c r="L14" s="28"/>
      <c r="M14" s="1"/>
      <c r="N14" s="1"/>
      <c r="O14" s="1"/>
      <c r="P14" s="1"/>
    </row>
    <row r="15" spans="1:16" ht="12.75" customHeight="1">
      <c r="A15" s="63">
        <v>2</v>
      </c>
      <c r="B15" s="66" t="s">
        <v>328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"/>
      <c r="N15" s="1"/>
      <c r="O15" s="1"/>
      <c r="P15" s="1"/>
    </row>
    <row r="16" spans="1:16" ht="12.75" customHeight="1">
      <c r="A16" s="185"/>
      <c r="B16" s="18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"/>
      <c r="N16" s="1"/>
      <c r="O16" s="1"/>
      <c r="P16" s="1"/>
    </row>
    <row r="17" spans="1:16" ht="12.75" customHeight="1">
      <c r="A17" s="51" t="s">
        <v>16</v>
      </c>
      <c r="B17" s="51"/>
      <c r="C17" s="28">
        <f t="shared" ref="C17:L17" si="0">SUM(C13+C15)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1"/>
      <c r="N17" s="1"/>
      <c r="O17" s="1"/>
      <c r="P17" s="1"/>
    </row>
    <row r="18" spans="1:16" ht="12.75" customHeight="1">
      <c r="A18" s="29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9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9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335" t="s">
        <v>1040</v>
      </c>
      <c r="B21" s="2"/>
      <c r="C21" s="2"/>
      <c r="D21" s="2"/>
      <c r="E21" s="2"/>
      <c r="F21" s="2"/>
      <c r="G21" s="2"/>
      <c r="H21" s="1"/>
      <c r="I21" s="386" t="s">
        <v>23</v>
      </c>
      <c r="J21" s="343"/>
      <c r="K21" s="1"/>
      <c r="L21" s="1"/>
      <c r="M21" s="1"/>
      <c r="N21" s="1"/>
      <c r="O21" s="1"/>
      <c r="P21" s="1"/>
    </row>
    <row r="22" spans="1:16" ht="12.75" customHeight="1">
      <c r="A22" s="445" t="s">
        <v>1036</v>
      </c>
      <c r="B22" s="343"/>
      <c r="C22" s="343"/>
      <c r="D22" s="343"/>
      <c r="E22" s="343"/>
      <c r="F22" s="343"/>
      <c r="G22" s="343"/>
      <c r="H22" s="343"/>
      <c r="I22" s="343"/>
      <c r="J22" s="343"/>
      <c r="K22" s="1"/>
      <c r="L22" s="1"/>
      <c r="M22" s="1"/>
      <c r="N22" s="1"/>
      <c r="O22" s="1"/>
      <c r="P22" s="1"/>
    </row>
    <row r="23" spans="1:16" ht="12.75" customHeight="1">
      <c r="A23" s="56"/>
      <c r="B23" s="56"/>
      <c r="C23" s="56"/>
      <c r="D23" s="56"/>
      <c r="E23" s="56"/>
      <c r="F23" s="56"/>
      <c r="G23" s="56"/>
      <c r="H23" s="386" t="s">
        <v>308</v>
      </c>
      <c r="I23" s="343"/>
      <c r="J23" s="343"/>
      <c r="K23" s="343"/>
      <c r="L23" s="1"/>
      <c r="M23" s="1"/>
      <c r="N23" s="1"/>
      <c r="O23" s="1"/>
      <c r="P23" s="1"/>
    </row>
    <row r="24" spans="1:16" ht="12.75" customHeight="1">
      <c r="A24" s="2"/>
      <c r="B24" s="2"/>
      <c r="C24" s="2"/>
      <c r="D24" s="1"/>
      <c r="E24" s="2"/>
      <c r="F24" s="1"/>
      <c r="G24" s="1"/>
      <c r="H24" s="388" t="s">
        <v>215</v>
      </c>
      <c r="I24" s="343"/>
      <c r="J24" s="343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449"/>
      <c r="B28" s="343"/>
      <c r="C28" s="343"/>
      <c r="D28" s="343"/>
      <c r="E28" s="343"/>
      <c r="F28" s="343"/>
      <c r="G28" s="343"/>
      <c r="H28" s="343"/>
      <c r="I28" s="343"/>
      <c r="J28" s="343"/>
      <c r="K28" s="1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449"/>
      <c r="B30" s="343"/>
      <c r="C30" s="343"/>
      <c r="D30" s="343"/>
      <c r="E30" s="343"/>
      <c r="F30" s="343"/>
      <c r="G30" s="343"/>
      <c r="H30" s="343"/>
      <c r="I30" s="343"/>
      <c r="J30" s="343"/>
      <c r="K30" s="1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19">
    <mergeCell ref="A30:J30"/>
    <mergeCell ref="A28:J28"/>
    <mergeCell ref="H23:K23"/>
    <mergeCell ref="A9:A10"/>
    <mergeCell ref="H24:J24"/>
    <mergeCell ref="E9:F9"/>
    <mergeCell ref="G9:H9"/>
    <mergeCell ref="K9:L9"/>
    <mergeCell ref="B9:B10"/>
    <mergeCell ref="C9:D9"/>
    <mergeCell ref="I9:J9"/>
    <mergeCell ref="I21:J21"/>
    <mergeCell ref="A22:J22"/>
    <mergeCell ref="E1:I1"/>
    <mergeCell ref="A2:J2"/>
    <mergeCell ref="A3:J3"/>
    <mergeCell ref="A8:B8"/>
    <mergeCell ref="A5:L5"/>
    <mergeCell ref="H8:L8"/>
  </mergeCells>
  <printOptions horizontalCentered="1"/>
  <pageMargins left="0.70866141732283472" right="0.70866141732283472" top="0.23622047244094491" bottom="0" header="0" footer="0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0"/>
  <sheetViews>
    <sheetView workbookViewId="0">
      <selection activeCell="D10" sqref="D10:D12"/>
    </sheetView>
  </sheetViews>
  <sheetFormatPr defaultColWidth="12.5703125" defaultRowHeight="15" customHeight="1"/>
  <cols>
    <col min="1" max="1" width="8.28515625" customWidth="1"/>
    <col min="2" max="2" width="15.42578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5703125" customWidth="1"/>
    <col min="9" max="13" width="8.5703125" customWidth="1"/>
  </cols>
  <sheetData>
    <row r="1" spans="1:13" ht="12.75" customHeight="1">
      <c r="A1" s="426" t="s">
        <v>1</v>
      </c>
      <c r="B1" s="343"/>
      <c r="C1" s="343"/>
      <c r="D1" s="343"/>
      <c r="E1" s="343"/>
      <c r="F1" s="343"/>
      <c r="G1" s="343"/>
      <c r="H1" s="88" t="s">
        <v>309</v>
      </c>
    </row>
    <row r="2" spans="1:13" ht="12.75" customHeight="1">
      <c r="A2" s="427" t="s">
        <v>2</v>
      </c>
      <c r="B2" s="343"/>
      <c r="C2" s="343"/>
      <c r="D2" s="343"/>
      <c r="E2" s="343"/>
      <c r="F2" s="343"/>
      <c r="G2" s="343"/>
      <c r="H2" s="343"/>
    </row>
    <row r="3" spans="1:13" ht="12.75" customHeight="1">
      <c r="A3" s="90"/>
      <c r="B3" s="90"/>
    </row>
    <row r="4" spans="1:13" ht="18" customHeight="1">
      <c r="A4" s="428" t="s">
        <v>310</v>
      </c>
      <c r="B4" s="343"/>
      <c r="C4" s="343"/>
      <c r="D4" s="343"/>
      <c r="E4" s="343"/>
      <c r="F4" s="343"/>
      <c r="G4" s="343"/>
      <c r="H4" s="343"/>
    </row>
    <row r="5" spans="1:13" ht="12.75" customHeight="1">
      <c r="A5" s="431" t="s">
        <v>311</v>
      </c>
      <c r="B5" s="343"/>
    </row>
    <row r="6" spans="1:13" ht="12.75" customHeight="1">
      <c r="A6" s="91"/>
      <c r="B6" s="91"/>
      <c r="G6" s="430" t="s">
        <v>312</v>
      </c>
      <c r="H6" s="397"/>
    </row>
    <row r="7" spans="1:13" ht="59.25" customHeight="1">
      <c r="A7" s="109" t="s">
        <v>7</v>
      </c>
      <c r="B7" s="109" t="s">
        <v>8</v>
      </c>
      <c r="C7" s="110" t="s">
        <v>313</v>
      </c>
      <c r="D7" s="110" t="s">
        <v>314</v>
      </c>
      <c r="E7" s="110" t="s">
        <v>315</v>
      </c>
      <c r="F7" s="110" t="s">
        <v>316</v>
      </c>
      <c r="G7" s="110" t="s">
        <v>317</v>
      </c>
      <c r="H7" s="110" t="s">
        <v>318</v>
      </c>
    </row>
    <row r="8" spans="1:13" ht="12.75" customHeight="1">
      <c r="A8" s="111" t="s">
        <v>319</v>
      </c>
      <c r="B8" s="111" t="s">
        <v>320</v>
      </c>
      <c r="C8" s="111" t="s">
        <v>321</v>
      </c>
      <c r="D8" s="111" t="s">
        <v>322</v>
      </c>
      <c r="E8" s="111" t="s">
        <v>323</v>
      </c>
      <c r="F8" s="111" t="s">
        <v>324</v>
      </c>
      <c r="G8" s="111" t="s">
        <v>325</v>
      </c>
      <c r="H8" s="111" t="s">
        <v>326</v>
      </c>
      <c r="I8" s="88"/>
      <c r="J8" s="88"/>
      <c r="K8" s="88"/>
      <c r="L8" s="88"/>
      <c r="M8" s="88"/>
    </row>
    <row r="9" spans="1:13" ht="12.75" customHeight="1">
      <c r="A9" s="112"/>
      <c r="B9" s="112"/>
      <c r="C9" s="112"/>
      <c r="D9" s="112"/>
      <c r="E9" s="112"/>
      <c r="F9" s="112"/>
      <c r="G9" s="112"/>
      <c r="H9" s="112"/>
      <c r="I9" s="88"/>
      <c r="J9" s="88"/>
      <c r="K9" s="88"/>
      <c r="L9" s="88"/>
      <c r="M9" s="88"/>
    </row>
    <row r="10" spans="1:13" ht="12.75" customHeight="1">
      <c r="A10" s="23">
        <v>1</v>
      </c>
      <c r="B10" s="14" t="s">
        <v>327</v>
      </c>
      <c r="C10" s="113">
        <v>616</v>
      </c>
      <c r="D10" s="113">
        <v>258</v>
      </c>
      <c r="E10" s="113">
        <v>0</v>
      </c>
      <c r="F10" s="113">
        <f>SUM(C10:E10)</f>
        <v>874</v>
      </c>
      <c r="G10" s="113">
        <v>874</v>
      </c>
      <c r="H10" s="23">
        <v>0</v>
      </c>
      <c r="M10" s="24"/>
    </row>
    <row r="11" spans="1:13" ht="12.75" customHeight="1">
      <c r="A11" s="23"/>
      <c r="B11" s="14"/>
      <c r="C11" s="113"/>
      <c r="D11" s="113"/>
      <c r="E11" s="113"/>
      <c r="F11" s="113"/>
      <c r="G11" s="113"/>
      <c r="H11" s="23"/>
      <c r="M11" s="24"/>
    </row>
    <row r="12" spans="1:13" ht="12.75" customHeight="1">
      <c r="A12" s="23">
        <v>2</v>
      </c>
      <c r="B12" s="14" t="s">
        <v>328</v>
      </c>
      <c r="C12" s="113">
        <v>413</v>
      </c>
      <c r="D12" s="113">
        <v>181</v>
      </c>
      <c r="E12" s="113">
        <v>0</v>
      </c>
      <c r="F12" s="113">
        <f>SUM(C12:E12)</f>
        <v>594</v>
      </c>
      <c r="G12" s="113">
        <v>594</v>
      </c>
      <c r="H12" s="23">
        <v>0</v>
      </c>
    </row>
    <row r="13" spans="1:13" ht="12.75" customHeight="1">
      <c r="A13" s="23"/>
      <c r="B13" s="14"/>
      <c r="C13" s="113"/>
      <c r="D13" s="113"/>
      <c r="E13" s="113"/>
      <c r="F13" s="113"/>
      <c r="G13" s="113"/>
      <c r="H13" s="23"/>
    </row>
    <row r="14" spans="1:13" ht="12.75" customHeight="1">
      <c r="A14" s="28" t="s">
        <v>16</v>
      </c>
      <c r="B14" s="14"/>
      <c r="C14" s="113">
        <f t="shared" ref="C14:H14" si="0">SUM(C10+C12)</f>
        <v>1029</v>
      </c>
      <c r="D14" s="113">
        <f t="shared" si="0"/>
        <v>439</v>
      </c>
      <c r="E14" s="113">
        <f t="shared" si="0"/>
        <v>0</v>
      </c>
      <c r="F14" s="113">
        <f t="shared" si="0"/>
        <v>1468</v>
      </c>
      <c r="G14" s="113">
        <f t="shared" si="0"/>
        <v>1468</v>
      </c>
      <c r="H14" s="113">
        <f t="shared" si="0"/>
        <v>0</v>
      </c>
    </row>
    <row r="15" spans="1:13" ht="12.75" customHeight="1"/>
    <row r="16" spans="1:13" ht="12.75" customHeight="1">
      <c r="A16" s="114" t="s">
        <v>329</v>
      </c>
    </row>
    <row r="17" spans="1:11" ht="12.75" customHeight="1"/>
    <row r="18" spans="1:11" ht="12.75" customHeight="1"/>
    <row r="19" spans="1:11" ht="12.75">
      <c r="A19" s="2"/>
      <c r="B19" s="2"/>
      <c r="C19" s="2"/>
      <c r="D19" s="2"/>
      <c r="E19" s="2"/>
      <c r="F19" s="386" t="s">
        <v>23</v>
      </c>
      <c r="G19" s="343"/>
      <c r="H19" s="45"/>
    </row>
    <row r="20" spans="1:11" ht="12.75">
      <c r="A20" s="2"/>
      <c r="B20" s="2"/>
      <c r="C20" s="2"/>
      <c r="D20" s="2"/>
      <c r="E20" s="2"/>
      <c r="F20" s="386" t="s">
        <v>213</v>
      </c>
      <c r="G20" s="343"/>
      <c r="H20" s="343"/>
    </row>
    <row r="21" spans="1:11" ht="15.75" customHeight="1">
      <c r="A21" s="2"/>
      <c r="B21" s="2"/>
      <c r="C21" s="2"/>
      <c r="D21" s="2"/>
      <c r="E21" s="2"/>
      <c r="F21" s="386" t="s">
        <v>308</v>
      </c>
      <c r="G21" s="343"/>
      <c r="H21" s="343"/>
    </row>
    <row r="22" spans="1:11" ht="12.75" customHeight="1">
      <c r="A22" s="335" t="s">
        <v>1040</v>
      </c>
      <c r="C22" s="2"/>
      <c r="D22" s="2"/>
      <c r="E22" s="2"/>
      <c r="F22" s="402" t="s">
        <v>215</v>
      </c>
      <c r="G22" s="343"/>
      <c r="H22" s="29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9">
    <mergeCell ref="F22:G22"/>
    <mergeCell ref="A1:G1"/>
    <mergeCell ref="A2:H2"/>
    <mergeCell ref="G6:H6"/>
    <mergeCell ref="F19:G19"/>
    <mergeCell ref="F21:H21"/>
    <mergeCell ref="F20:H20"/>
    <mergeCell ref="A4:H4"/>
    <mergeCell ref="A5:B5"/>
  </mergeCells>
  <printOptions horizontalCentered="1"/>
  <pageMargins left="0.70866141732283472" right="0.70866141732283472" top="0.23622047244094491" bottom="0" header="0" footer="0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00"/>
  <sheetViews>
    <sheetView workbookViewId="0">
      <selection activeCell="A25" sqref="A25"/>
    </sheetView>
  </sheetViews>
  <sheetFormatPr defaultColWidth="12.5703125" defaultRowHeight="15" customHeight="1"/>
  <cols>
    <col min="1" max="1" width="8" customWidth="1"/>
    <col min="2" max="2" width="11.7109375" customWidth="1"/>
    <col min="3" max="3" width="9.7109375" customWidth="1"/>
    <col min="4" max="4" width="8.5703125" customWidth="1"/>
    <col min="5" max="5" width="9.5703125" customWidth="1"/>
    <col min="6" max="6" width="9.7109375" customWidth="1"/>
    <col min="7" max="7" width="10" customWidth="1"/>
    <col min="8" max="8" width="9.85546875" customWidth="1"/>
    <col min="9" max="9" width="8.5703125" customWidth="1"/>
    <col min="10" max="10" width="10.5703125" customWidth="1"/>
    <col min="11" max="11" width="8.85546875" customWidth="1"/>
    <col min="12" max="12" width="9.85546875" customWidth="1"/>
    <col min="13" max="13" width="8.85546875" customWidth="1"/>
    <col min="14" max="14" width="11" customWidth="1"/>
    <col min="15" max="19" width="8.5703125" customWidth="1"/>
  </cols>
  <sheetData>
    <row r="1" spans="1:19" ht="12.75" customHeight="1">
      <c r="D1" s="402"/>
      <c r="E1" s="343"/>
      <c r="F1" s="343"/>
      <c r="G1" s="343"/>
      <c r="H1" s="343"/>
      <c r="I1" s="343"/>
      <c r="L1" s="441" t="s">
        <v>330</v>
      </c>
      <c r="M1" s="343"/>
    </row>
    <row r="2" spans="1:19" ht="12.75" customHeight="1">
      <c r="A2" s="403" t="s">
        <v>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9" ht="12.75" customHeight="1">
      <c r="A3" s="411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9" ht="11.25" customHeight="1"/>
    <row r="5" spans="1:19" ht="12.75" customHeight="1">
      <c r="A5" s="403" t="s">
        <v>331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9" ht="12.75" customHeight="1"/>
    <row r="7" spans="1:19" ht="12.75" customHeight="1">
      <c r="A7" s="431" t="s">
        <v>332</v>
      </c>
      <c r="B7" s="343"/>
      <c r="K7" s="22"/>
    </row>
    <row r="8" spans="1:19" ht="12.75" customHeight="1">
      <c r="A8" s="12"/>
      <c r="B8" s="12"/>
      <c r="K8" s="115"/>
      <c r="L8" s="440" t="s">
        <v>283</v>
      </c>
      <c r="M8" s="343"/>
      <c r="N8" s="343"/>
    </row>
    <row r="9" spans="1:19" ht="15.75" customHeight="1">
      <c r="A9" s="436" t="s">
        <v>7</v>
      </c>
      <c r="B9" s="436" t="s">
        <v>8</v>
      </c>
      <c r="C9" s="399" t="s">
        <v>333</v>
      </c>
      <c r="D9" s="400"/>
      <c r="E9" s="400"/>
      <c r="F9" s="400"/>
      <c r="G9" s="439"/>
      <c r="H9" s="438" t="s">
        <v>334</v>
      </c>
      <c r="I9" s="400"/>
      <c r="J9" s="400"/>
      <c r="K9" s="400"/>
      <c r="L9" s="400"/>
      <c r="M9" s="436" t="s">
        <v>335</v>
      </c>
      <c r="N9" s="436" t="s">
        <v>336</v>
      </c>
    </row>
    <row r="10" spans="1:19" ht="12.75" customHeight="1">
      <c r="A10" s="390"/>
      <c r="B10" s="390"/>
      <c r="C10" s="19" t="s">
        <v>337</v>
      </c>
      <c r="D10" s="19" t="s">
        <v>338</v>
      </c>
      <c r="E10" s="19" t="s">
        <v>339</v>
      </c>
      <c r="F10" s="17" t="s">
        <v>340</v>
      </c>
      <c r="G10" s="117" t="s">
        <v>341</v>
      </c>
      <c r="H10" s="19" t="s">
        <v>337</v>
      </c>
      <c r="I10" s="19" t="s">
        <v>338</v>
      </c>
      <c r="J10" s="19" t="s">
        <v>339</v>
      </c>
      <c r="K10" s="17" t="s">
        <v>340</v>
      </c>
      <c r="L10" s="17" t="s">
        <v>342</v>
      </c>
      <c r="M10" s="390"/>
      <c r="N10" s="390"/>
      <c r="R10" s="1"/>
      <c r="S10" s="1"/>
    </row>
    <row r="11" spans="1:19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2"/>
      <c r="P11" s="2"/>
      <c r="Q11" s="2"/>
      <c r="R11" s="2"/>
      <c r="S11" s="2"/>
    </row>
    <row r="12" spans="1:19" ht="12.75" customHeight="1">
      <c r="A12" s="19"/>
      <c r="B12" s="19"/>
      <c r="C12" s="19"/>
      <c r="D12" s="19"/>
      <c r="E12" s="19"/>
      <c r="F12" s="17"/>
      <c r="G12" s="17"/>
      <c r="H12" s="19"/>
      <c r="I12" s="19"/>
      <c r="J12" s="19"/>
      <c r="K12" s="19"/>
      <c r="L12" s="19"/>
      <c r="M12" s="19"/>
      <c r="N12" s="19"/>
      <c r="O12" s="2"/>
      <c r="P12" s="2"/>
      <c r="Q12" s="2"/>
      <c r="R12" s="2"/>
      <c r="S12" s="2"/>
    </row>
    <row r="13" spans="1:19" ht="12.75" customHeight="1">
      <c r="A13" s="23">
        <v>1</v>
      </c>
      <c r="B13" s="14" t="s">
        <v>327</v>
      </c>
      <c r="C13" s="63">
        <v>444</v>
      </c>
      <c r="D13" s="63">
        <v>170</v>
      </c>
      <c r="E13" s="63">
        <v>2</v>
      </c>
      <c r="F13" s="118">
        <v>0</v>
      </c>
      <c r="G13" s="119">
        <f>SUM(C13:F13)</f>
        <v>616</v>
      </c>
      <c r="H13" s="63">
        <v>444</v>
      </c>
      <c r="I13" s="63">
        <v>170</v>
      </c>
      <c r="J13" s="63">
        <v>2</v>
      </c>
      <c r="K13" s="118">
        <v>0</v>
      </c>
      <c r="L13" s="63">
        <f>SUM(H13:K13)</f>
        <v>616</v>
      </c>
      <c r="M13" s="63">
        <f>G13-L13</f>
        <v>0</v>
      </c>
      <c r="N13" s="63"/>
    </row>
    <row r="14" spans="1:19" ht="12.75" customHeight="1">
      <c r="A14" s="23"/>
      <c r="B14" s="14"/>
      <c r="C14" s="63"/>
      <c r="D14" s="63"/>
      <c r="E14" s="63"/>
      <c r="F14" s="118"/>
      <c r="G14" s="119"/>
      <c r="H14" s="63"/>
      <c r="I14" s="63"/>
      <c r="J14" s="63"/>
      <c r="K14" s="118"/>
      <c r="L14" s="63"/>
      <c r="M14" s="63"/>
      <c r="N14" s="63"/>
    </row>
    <row r="15" spans="1:19" ht="12.75" customHeight="1">
      <c r="A15" s="23">
        <v>2</v>
      </c>
      <c r="B15" s="14" t="s">
        <v>328</v>
      </c>
      <c r="C15" s="63">
        <v>292</v>
      </c>
      <c r="D15" s="63">
        <v>119</v>
      </c>
      <c r="E15" s="63">
        <v>2</v>
      </c>
      <c r="F15" s="118">
        <v>0</v>
      </c>
      <c r="G15" s="119">
        <f>SUM(C15:F15)</f>
        <v>413</v>
      </c>
      <c r="H15" s="63">
        <v>292</v>
      </c>
      <c r="I15" s="63">
        <v>119</v>
      </c>
      <c r="J15" s="63">
        <v>2</v>
      </c>
      <c r="K15" s="118">
        <v>0</v>
      </c>
      <c r="L15" s="63">
        <f>SUM(H15:K15)</f>
        <v>413</v>
      </c>
      <c r="M15" s="63">
        <f>L15-G15</f>
        <v>0</v>
      </c>
      <c r="N15" s="63"/>
    </row>
    <row r="16" spans="1:19" ht="12.75" customHeight="1">
      <c r="A16" s="23"/>
      <c r="B16" s="14"/>
      <c r="C16" s="63"/>
      <c r="D16" s="63"/>
      <c r="E16" s="63"/>
      <c r="F16" s="118"/>
      <c r="G16" s="119"/>
      <c r="H16" s="63"/>
      <c r="I16" s="63"/>
      <c r="J16" s="63"/>
      <c r="K16" s="63"/>
      <c r="L16" s="63"/>
      <c r="M16" s="63"/>
      <c r="N16" s="63"/>
    </row>
    <row r="17" spans="1:15" ht="12.75" customHeight="1">
      <c r="A17" s="28" t="s">
        <v>16</v>
      </c>
      <c r="B17" s="14"/>
      <c r="C17" s="63">
        <f t="shared" ref="C17:N17" si="0">SUM(C13+C15)</f>
        <v>736</v>
      </c>
      <c r="D17" s="63">
        <f t="shared" si="0"/>
        <v>289</v>
      </c>
      <c r="E17" s="63">
        <f t="shared" si="0"/>
        <v>4</v>
      </c>
      <c r="F17" s="63">
        <f t="shared" si="0"/>
        <v>0</v>
      </c>
      <c r="G17" s="63">
        <f t="shared" si="0"/>
        <v>1029</v>
      </c>
      <c r="H17" s="63">
        <f t="shared" si="0"/>
        <v>736</v>
      </c>
      <c r="I17" s="63">
        <f t="shared" si="0"/>
        <v>289</v>
      </c>
      <c r="J17" s="63">
        <f t="shared" si="0"/>
        <v>4</v>
      </c>
      <c r="K17" s="63">
        <f t="shared" si="0"/>
        <v>0</v>
      </c>
      <c r="L17" s="63">
        <f t="shared" si="0"/>
        <v>1029</v>
      </c>
      <c r="M17" s="63">
        <f t="shared" si="0"/>
        <v>0</v>
      </c>
      <c r="N17" s="63">
        <f t="shared" si="0"/>
        <v>0</v>
      </c>
    </row>
    <row r="18" spans="1:15" ht="12.75" customHeight="1">
      <c r="A18" s="2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5" ht="12.75" customHeight="1">
      <c r="A19" s="9" t="s">
        <v>343</v>
      </c>
    </row>
    <row r="20" spans="1:15" ht="12.75" customHeight="1">
      <c r="A20" t="s">
        <v>344</v>
      </c>
    </row>
    <row r="21" spans="1:15" ht="12.75" customHeight="1">
      <c r="A21" t="s">
        <v>345</v>
      </c>
      <c r="J21" s="29" t="s">
        <v>164</v>
      </c>
      <c r="K21" s="29"/>
      <c r="L21" s="29" t="s">
        <v>164</v>
      </c>
    </row>
    <row r="22" spans="1:15" ht="12.75" customHeight="1">
      <c r="A22" s="1" t="s">
        <v>346</v>
      </c>
      <c r="J22" s="29"/>
      <c r="K22" s="29"/>
      <c r="L22" s="29"/>
    </row>
    <row r="23" spans="1:15" ht="12.75" customHeight="1">
      <c r="C23" s="1" t="s">
        <v>347</v>
      </c>
      <c r="E23" s="1"/>
      <c r="F23" s="1"/>
      <c r="G23" s="1"/>
      <c r="H23" s="1"/>
      <c r="I23" s="1"/>
      <c r="J23" s="1"/>
      <c r="K23" s="1"/>
      <c r="L23" s="1"/>
      <c r="M23" s="1"/>
    </row>
    <row r="24" spans="1:15" ht="12.75" customHeight="1">
      <c r="C24" s="1"/>
      <c r="E24" s="1"/>
      <c r="F24" s="1"/>
      <c r="G24" s="1"/>
      <c r="H24" s="1"/>
      <c r="I24" s="1"/>
      <c r="J24" s="1"/>
      <c r="K24" s="1"/>
      <c r="L24" s="1"/>
      <c r="M24" s="1"/>
    </row>
    <row r="25" spans="1:15" ht="15.75" customHeight="1">
      <c r="A25" s="335" t="s">
        <v>1040</v>
      </c>
      <c r="B25" s="15"/>
      <c r="C25" s="15"/>
      <c r="D25" s="15"/>
      <c r="E25" s="15"/>
      <c r="F25" s="15"/>
      <c r="G25" s="15"/>
      <c r="J25" s="2"/>
      <c r="K25" s="434"/>
      <c r="L25" s="343"/>
      <c r="M25" s="437" t="s">
        <v>23</v>
      </c>
      <c r="N25" s="343"/>
      <c r="O25" s="343"/>
    </row>
    <row r="26" spans="1:15" ht="15.75" customHeight="1">
      <c r="A26" s="434" t="s">
        <v>213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5" ht="12.75" customHeight="1">
      <c r="A27" s="434" t="s">
        <v>348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5" ht="12.75" customHeight="1">
      <c r="K28" s="388" t="s">
        <v>215</v>
      </c>
      <c r="L28" s="343"/>
      <c r="M28" s="343"/>
      <c r="N28" s="343"/>
    </row>
    <row r="29" spans="1:15" ht="12.75" customHeight="1">
      <c r="A29" s="435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</row>
    <row r="30" spans="1:15" ht="12.75" customHeight="1"/>
    <row r="31" spans="1:15" ht="12.75" customHeight="1"/>
    <row r="32" spans="1:1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9">
    <mergeCell ref="D1:I1"/>
    <mergeCell ref="A5:M5"/>
    <mergeCell ref="A3:M3"/>
    <mergeCell ref="A2:M2"/>
    <mergeCell ref="L1:M1"/>
    <mergeCell ref="A27:N27"/>
    <mergeCell ref="A29:M29"/>
    <mergeCell ref="K28:N28"/>
    <mergeCell ref="A7:B7"/>
    <mergeCell ref="B9:B10"/>
    <mergeCell ref="A9:A10"/>
    <mergeCell ref="K25:L25"/>
    <mergeCell ref="A26:N26"/>
    <mergeCell ref="M25:O25"/>
    <mergeCell ref="N9:N10"/>
    <mergeCell ref="M9:M10"/>
    <mergeCell ref="H9:L9"/>
    <mergeCell ref="C9:G9"/>
    <mergeCell ref="L8:N8"/>
  </mergeCells>
  <printOptions horizontalCentered="1"/>
  <pageMargins left="0.70866141732283472" right="0.70866141732283472" top="0.23622047244094491" bottom="0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First-Page</vt:lpstr>
      <vt:lpstr>Contents</vt:lpstr>
      <vt:lpstr>Sheet1</vt:lpstr>
      <vt:lpstr>AT-1-Gen_Info </vt:lpstr>
      <vt:lpstr>AT-2-S1 BUDGET00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00</vt:lpstr>
      <vt:lpstr>AT-8_Hon_CCH_Pry</vt:lpstr>
      <vt:lpstr>AT-8A_Hon_CCH_UPry</vt:lpstr>
      <vt:lpstr>AT9_TA0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AT-21 (2)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RANDHIR</cp:lastModifiedBy>
  <cp:lastPrinted>2020-03-12T07:44:59Z</cp:lastPrinted>
  <dcterms:created xsi:type="dcterms:W3CDTF">1996-10-14T23:33:28Z</dcterms:created>
  <dcterms:modified xsi:type="dcterms:W3CDTF">2020-03-16T09:32:34Z</dcterms:modified>
</cp:coreProperties>
</file>